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4\Melnikova\документы\windows\pc1\рабочее\Share\VII скликання\сессии\29 сесія\проекти 29\29 сесія\2. фінансові питання\3. бюджет 2016\"/>
    </mc:Choice>
  </mc:AlternateContent>
  <bookViews>
    <workbookView xWindow="0" yWindow="0" windowWidth="20490" windowHeight="7620" tabRatio="666" activeTab="1"/>
  </bookViews>
  <sheets>
    <sheet name="дод3" sheetId="1" r:id="rId1"/>
    <sheet name="дод3-1 (2)" sheetId="2" r:id="rId2"/>
  </sheets>
  <definedNames>
    <definedName name="_xlnm.Print_Area" localSheetId="1">'дод3-1 (2)'!$A$1:$P$269</definedName>
  </definedNames>
  <calcPr calcId="162913"/>
</workbook>
</file>

<file path=xl/calcChain.xml><?xml version="1.0" encoding="utf-8"?>
<calcChain xmlns="http://schemas.openxmlformats.org/spreadsheetml/2006/main">
  <c r="O196" i="2" l="1"/>
  <c r="N196" i="2"/>
  <c r="M196" i="2"/>
  <c r="L196" i="2"/>
  <c r="K196" i="2"/>
  <c r="J196" i="2"/>
  <c r="I196" i="2"/>
  <c r="H196" i="2"/>
  <c r="G196" i="2"/>
  <c r="F196" i="2"/>
  <c r="E79" i="1"/>
  <c r="O84" i="2"/>
  <c r="N84" i="2"/>
  <c r="M84" i="2"/>
  <c r="L84" i="2"/>
  <c r="K84" i="2"/>
  <c r="I84" i="2"/>
  <c r="H84" i="2"/>
  <c r="G84" i="2"/>
  <c r="F84" i="2"/>
  <c r="E84" i="2"/>
  <c r="O33" i="2"/>
  <c r="N33" i="2"/>
  <c r="M33" i="2"/>
  <c r="L33" i="2"/>
  <c r="K33" i="2"/>
  <c r="I33" i="2"/>
  <c r="H33" i="2"/>
  <c r="G33" i="2"/>
  <c r="F33" i="2"/>
  <c r="O32" i="2"/>
  <c r="N32" i="2"/>
  <c r="M32" i="2"/>
  <c r="L32" i="2"/>
  <c r="K32" i="2"/>
  <c r="I32" i="2"/>
  <c r="H32" i="2"/>
  <c r="G32" i="2"/>
  <c r="F32" i="2"/>
  <c r="O30" i="2"/>
  <c r="N30" i="2"/>
  <c r="M30" i="2"/>
  <c r="L30" i="2"/>
  <c r="K30" i="2"/>
  <c r="I30" i="2"/>
  <c r="H30" i="2"/>
  <c r="G30" i="2"/>
  <c r="F30" i="2"/>
  <c r="O29" i="2"/>
  <c r="N29" i="2"/>
  <c r="M29" i="2"/>
  <c r="L29" i="2"/>
  <c r="K29" i="2"/>
  <c r="J29" i="2"/>
  <c r="I29" i="2"/>
  <c r="H29" i="2"/>
  <c r="G29" i="2"/>
  <c r="F29" i="2"/>
  <c r="E226" i="1"/>
  <c r="P226" i="1" s="1"/>
  <c r="J226" i="1"/>
  <c r="E193" i="1"/>
  <c r="P193" i="1" s="1"/>
  <c r="J193" i="1"/>
  <c r="N44" i="1"/>
  <c r="O44" i="1"/>
  <c r="E177" i="1"/>
  <c r="E196" i="2" s="1"/>
  <c r="P177" i="1"/>
  <c r="P196" i="2" s="1"/>
  <c r="O212" i="1"/>
  <c r="N212" i="1"/>
  <c r="M212" i="1"/>
  <c r="L212" i="1"/>
  <c r="K212" i="1"/>
  <c r="J223" i="1"/>
  <c r="J246" i="2" s="1"/>
  <c r="E223" i="1"/>
  <c r="O246" i="2"/>
  <c r="N246" i="2"/>
  <c r="M246" i="2"/>
  <c r="L246" i="2"/>
  <c r="K246" i="2"/>
  <c r="I246" i="2"/>
  <c r="H246" i="2"/>
  <c r="G246" i="2"/>
  <c r="F246" i="2"/>
  <c r="E246" i="2"/>
  <c r="J224" i="1"/>
  <c r="E224" i="1"/>
  <c r="P224" i="1" s="1"/>
  <c r="P247" i="2" s="1"/>
  <c r="O247" i="2"/>
  <c r="N247" i="2"/>
  <c r="M247" i="2"/>
  <c r="L247" i="2"/>
  <c r="K247" i="2"/>
  <c r="J247" i="2"/>
  <c r="I247" i="2"/>
  <c r="H247" i="2"/>
  <c r="G247" i="2"/>
  <c r="F247" i="2"/>
  <c r="J222" i="1"/>
  <c r="J245" i="2" s="1"/>
  <c r="E222" i="1"/>
  <c r="P222" i="1"/>
  <c r="P245" i="2" s="1"/>
  <c r="O245" i="2"/>
  <c r="N245" i="2"/>
  <c r="M245" i="2"/>
  <c r="L245" i="2"/>
  <c r="K245" i="2"/>
  <c r="I245" i="2"/>
  <c r="H245" i="2"/>
  <c r="G245" i="2"/>
  <c r="F245" i="2"/>
  <c r="E245" i="2"/>
  <c r="J221" i="1"/>
  <c r="E221" i="1"/>
  <c r="P221" i="1" s="1"/>
  <c r="P244" i="2" s="1"/>
  <c r="O244" i="2"/>
  <c r="N244" i="2"/>
  <c r="M244" i="2"/>
  <c r="L244" i="2"/>
  <c r="K244" i="2"/>
  <c r="J244" i="2"/>
  <c r="I244" i="2"/>
  <c r="H244" i="2"/>
  <c r="G244" i="2"/>
  <c r="F244" i="2"/>
  <c r="E213" i="1"/>
  <c r="O240" i="1"/>
  <c r="N240" i="1"/>
  <c r="M240" i="1"/>
  <c r="L240" i="1"/>
  <c r="K240" i="1"/>
  <c r="J241" i="1"/>
  <c r="J240" i="1" s="1"/>
  <c r="J242" i="1"/>
  <c r="J243" i="1"/>
  <c r="I240" i="1"/>
  <c r="H240" i="1"/>
  <c r="G240" i="1"/>
  <c r="F240" i="1"/>
  <c r="P241" i="1"/>
  <c r="P261" i="2" s="1"/>
  <c r="O261" i="2"/>
  <c r="N261" i="2"/>
  <c r="M261" i="2"/>
  <c r="L261" i="2"/>
  <c r="K261" i="2"/>
  <c r="I261" i="2"/>
  <c r="H261" i="2"/>
  <c r="G261" i="2"/>
  <c r="F261" i="2"/>
  <c r="E261" i="2"/>
  <c r="N253" i="2"/>
  <c r="O253" i="2"/>
  <c r="J51" i="1"/>
  <c r="J48" i="1"/>
  <c r="E75" i="1"/>
  <c r="E77" i="1"/>
  <c r="E72" i="1" s="1"/>
  <c r="P72" i="1" s="1"/>
  <c r="E88" i="1"/>
  <c r="E93" i="1"/>
  <c r="E90" i="1"/>
  <c r="E96" i="1"/>
  <c r="E81" i="1"/>
  <c r="J75" i="1"/>
  <c r="J93" i="1"/>
  <c r="J79" i="1"/>
  <c r="J84" i="2" s="1"/>
  <c r="J72" i="1"/>
  <c r="N188" i="1"/>
  <c r="F72" i="1"/>
  <c r="N72" i="1"/>
  <c r="O72" i="1"/>
  <c r="O43" i="1"/>
  <c r="N43" i="1"/>
  <c r="M43" i="1"/>
  <c r="L43" i="1"/>
  <c r="K43" i="1"/>
  <c r="J46" i="1"/>
  <c r="J47" i="1"/>
  <c r="J43" i="1" s="1"/>
  <c r="J45" i="2" s="1"/>
  <c r="J46" i="2" s="1"/>
  <c r="J52" i="1"/>
  <c r="J54" i="1"/>
  <c r="J57" i="1"/>
  <c r="J49" i="1"/>
  <c r="J45" i="1"/>
  <c r="J55" i="1"/>
  <c r="J56" i="1"/>
  <c r="J59" i="1"/>
  <c r="J53" i="1"/>
  <c r="J58" i="1"/>
  <c r="J61" i="2" s="1"/>
  <c r="I43" i="1"/>
  <c r="H43" i="1"/>
  <c r="G43" i="1"/>
  <c r="F43" i="1"/>
  <c r="E46" i="1"/>
  <c r="E47" i="1"/>
  <c r="E53" i="1"/>
  <c r="E58" i="1"/>
  <c r="E45" i="1"/>
  <c r="E43" i="1" s="1"/>
  <c r="E49" i="1"/>
  <c r="E52" i="1"/>
  <c r="E57" i="1"/>
  <c r="E54" i="1"/>
  <c r="E50" i="1"/>
  <c r="E55" i="1"/>
  <c r="E56" i="1"/>
  <c r="E59" i="1"/>
  <c r="P58" i="1"/>
  <c r="P61" i="2" s="1"/>
  <c r="O61" i="2"/>
  <c r="N61" i="2"/>
  <c r="M61" i="2"/>
  <c r="L61" i="2"/>
  <c r="K61" i="2"/>
  <c r="I61" i="2"/>
  <c r="H61" i="2"/>
  <c r="G61" i="2"/>
  <c r="F61" i="2"/>
  <c r="E61" i="2"/>
  <c r="P243" i="1"/>
  <c r="P263" i="2"/>
  <c r="O263" i="2"/>
  <c r="N263" i="2"/>
  <c r="M263" i="2"/>
  <c r="L263" i="2"/>
  <c r="K263" i="2"/>
  <c r="J263" i="2"/>
  <c r="I263" i="2"/>
  <c r="H263" i="2"/>
  <c r="G263" i="2"/>
  <c r="F263" i="2"/>
  <c r="E242" i="1"/>
  <c r="P242" i="1"/>
  <c r="P262" i="2" s="1"/>
  <c r="O262" i="2"/>
  <c r="N262" i="2"/>
  <c r="M262" i="2"/>
  <c r="L262" i="2"/>
  <c r="K262" i="2"/>
  <c r="J262" i="2"/>
  <c r="I262" i="2"/>
  <c r="H262" i="2"/>
  <c r="G262" i="2"/>
  <c r="F262" i="2"/>
  <c r="E263" i="2"/>
  <c r="E262" i="2"/>
  <c r="F237" i="1"/>
  <c r="F15" i="1"/>
  <c r="F178" i="1"/>
  <c r="F206" i="1"/>
  <c r="F99" i="1"/>
  <c r="F71" i="1"/>
  <c r="F188" i="1"/>
  <c r="F60" i="1"/>
  <c r="F212" i="1"/>
  <c r="F172" i="1"/>
  <c r="F245" i="1"/>
  <c r="I237" i="1"/>
  <c r="I206" i="1"/>
  <c r="I99" i="1"/>
  <c r="I71" i="1"/>
  <c r="I15" i="1"/>
  <c r="I188" i="1"/>
  <c r="I172" i="1"/>
  <c r="I178" i="1"/>
  <c r="I212" i="1"/>
  <c r="I60" i="1"/>
  <c r="I245" i="1" s="1"/>
  <c r="E245" i="1" s="1"/>
  <c r="P53" i="1"/>
  <c r="P56" i="2"/>
  <c r="O56" i="2"/>
  <c r="N56" i="2"/>
  <c r="M56" i="2"/>
  <c r="L56" i="2"/>
  <c r="K56" i="2"/>
  <c r="J56" i="2"/>
  <c r="I56" i="2"/>
  <c r="H56" i="2"/>
  <c r="G56" i="2"/>
  <c r="F56" i="2"/>
  <c r="E56" i="2"/>
  <c r="H71" i="1"/>
  <c r="G71" i="1"/>
  <c r="E74" i="1"/>
  <c r="E71" i="1" s="1"/>
  <c r="E76" i="1"/>
  <c r="E78" i="1"/>
  <c r="E86" i="1"/>
  <c r="E89" i="1"/>
  <c r="E91" i="1"/>
  <c r="E94" i="1"/>
  <c r="E80" i="1"/>
  <c r="E82" i="1"/>
  <c r="E98" i="1"/>
  <c r="E73" i="1"/>
  <c r="E97" i="1"/>
  <c r="E84" i="1"/>
  <c r="E95" i="1"/>
  <c r="J98" i="1"/>
  <c r="P98" i="1"/>
  <c r="P52" i="1"/>
  <c r="J34" i="1"/>
  <c r="J35" i="1"/>
  <c r="J38" i="1"/>
  <c r="J39" i="1"/>
  <c r="J42" i="1"/>
  <c r="J33" i="1"/>
  <c r="J33" i="2" s="1"/>
  <c r="J16" i="1"/>
  <c r="J24" i="1"/>
  <c r="J26" i="1"/>
  <c r="J23" i="1"/>
  <c r="J41" i="1"/>
  <c r="J30" i="1"/>
  <c r="J30" i="2" s="1"/>
  <c r="J18" i="1"/>
  <c r="J19" i="1"/>
  <c r="P19" i="1" s="1"/>
  <c r="J21" i="1"/>
  <c r="J27" i="1"/>
  <c r="J28" i="1"/>
  <c r="J31" i="1"/>
  <c r="J40" i="1"/>
  <c r="J17" i="1"/>
  <c r="P17" i="1" s="1"/>
  <c r="P17" i="2" s="1"/>
  <c r="J20" i="1"/>
  <c r="J22" i="1"/>
  <c r="J32" i="1"/>
  <c r="J32" i="2" s="1"/>
  <c r="J36" i="1"/>
  <c r="J37" i="1"/>
  <c r="E29" i="1"/>
  <c r="E29" i="2" s="1"/>
  <c r="P29" i="1"/>
  <c r="P29" i="2" s="1"/>
  <c r="E34" i="1"/>
  <c r="E35" i="1"/>
  <c r="E42" i="1"/>
  <c r="E20" i="1"/>
  <c r="P20" i="1" s="1"/>
  <c r="P20" i="2" s="1"/>
  <c r="E17" i="1"/>
  <c r="E16" i="1"/>
  <c r="E15" i="1" s="1"/>
  <c r="E26" i="1"/>
  <c r="E23" i="1"/>
  <c r="E41" i="1"/>
  <c r="E18" i="1"/>
  <c r="E19" i="1"/>
  <c r="E21" i="1"/>
  <c r="P21" i="1" s="1"/>
  <c r="P21" i="2" s="1"/>
  <c r="E27" i="1"/>
  <c r="E28" i="1"/>
  <c r="P28" i="1" s="1"/>
  <c r="E40" i="1"/>
  <c r="E22" i="1"/>
  <c r="E24" i="1"/>
  <c r="E30" i="1"/>
  <c r="E30" i="2" s="1"/>
  <c r="E32" i="1"/>
  <c r="E32" i="2" s="1"/>
  <c r="E33" i="1"/>
  <c r="E37" i="1"/>
  <c r="E38" i="1"/>
  <c r="P38" i="1" s="1"/>
  <c r="P36" i="2" s="1"/>
  <c r="E39" i="1"/>
  <c r="E36" i="1"/>
  <c r="J106" i="1"/>
  <c r="E175" i="1"/>
  <c r="E172" i="1"/>
  <c r="E67" i="1"/>
  <c r="E238" i="1"/>
  <c r="E61" i="1"/>
  <c r="E100" i="1"/>
  <c r="E179" i="1"/>
  <c r="E189" i="1"/>
  <c r="E207" i="1"/>
  <c r="J107" i="1"/>
  <c r="J160" i="1"/>
  <c r="J100" i="1"/>
  <c r="J101" i="1"/>
  <c r="J103" i="1"/>
  <c r="J105" i="1"/>
  <c r="J109" i="1"/>
  <c r="P109" i="1" s="1"/>
  <c r="J111" i="1"/>
  <c r="J113" i="1"/>
  <c r="P113" i="1" s="1"/>
  <c r="J115" i="1"/>
  <c r="J117" i="1"/>
  <c r="P117" i="1" s="1"/>
  <c r="J119" i="1"/>
  <c r="J121" i="1"/>
  <c r="P121" i="1" s="1"/>
  <c r="J123" i="1"/>
  <c r="J125" i="1"/>
  <c r="P125" i="1" s="1"/>
  <c r="J127" i="1"/>
  <c r="J129" i="1"/>
  <c r="P129" i="1" s="1"/>
  <c r="J131" i="1"/>
  <c r="J133" i="1"/>
  <c r="P133" i="1" s="1"/>
  <c r="J135" i="1"/>
  <c r="J137" i="1"/>
  <c r="P137" i="1" s="1"/>
  <c r="J139" i="1"/>
  <c r="J141" i="1"/>
  <c r="P141" i="1" s="1"/>
  <c r="J143" i="1"/>
  <c r="J145" i="1"/>
  <c r="P145" i="1" s="1"/>
  <c r="J149" i="1"/>
  <c r="J152" i="1"/>
  <c r="P152" i="1" s="1"/>
  <c r="J154" i="1"/>
  <c r="J155" i="1"/>
  <c r="P155" i="1" s="1"/>
  <c r="J156" i="1"/>
  <c r="J158" i="1"/>
  <c r="P158" i="1" s="1"/>
  <c r="J162" i="1"/>
  <c r="J164" i="1"/>
  <c r="J166" i="1"/>
  <c r="J168" i="1"/>
  <c r="K170" i="1"/>
  <c r="N170" i="1"/>
  <c r="J161" i="1"/>
  <c r="J68" i="1"/>
  <c r="P68" i="1" s="1"/>
  <c r="P72" i="2" s="1"/>
  <c r="J70" i="1"/>
  <c r="J61" i="1"/>
  <c r="P61" i="1" s="1"/>
  <c r="J65" i="1"/>
  <c r="J66" i="1"/>
  <c r="J60" i="1" s="1"/>
  <c r="J67" i="1"/>
  <c r="K178" i="1"/>
  <c r="N178" i="1"/>
  <c r="J178" i="1" s="1"/>
  <c r="J214" i="1"/>
  <c r="J212" i="1" s="1"/>
  <c r="J215" i="1"/>
  <c r="J216" i="1"/>
  <c r="J217" i="1"/>
  <c r="J219" i="1"/>
  <c r="J213" i="1"/>
  <c r="J218" i="1"/>
  <c r="J220" i="1"/>
  <c r="J225" i="1"/>
  <c r="J227" i="1"/>
  <c r="J228" i="1"/>
  <c r="J229" i="1"/>
  <c r="J230" i="1"/>
  <c r="J231" i="1"/>
  <c r="J232" i="1"/>
  <c r="J233" i="1"/>
  <c r="J234" i="1"/>
  <c r="J235" i="1"/>
  <c r="J236" i="1"/>
  <c r="K71" i="1"/>
  <c r="N71" i="1"/>
  <c r="J71" i="1"/>
  <c r="K172" i="1"/>
  <c r="J172" i="1" s="1"/>
  <c r="N172" i="1"/>
  <c r="J189" i="1"/>
  <c r="J194" i="1"/>
  <c r="J195" i="1"/>
  <c r="J197" i="1"/>
  <c r="J198" i="1"/>
  <c r="J200" i="1"/>
  <c r="J203" i="1"/>
  <c r="J204" i="1"/>
  <c r="J196" i="1"/>
  <c r="J190" i="1"/>
  <c r="J202" i="1"/>
  <c r="J205" i="1"/>
  <c r="J191" i="1"/>
  <c r="K206" i="1"/>
  <c r="N206" i="1"/>
  <c r="J206" i="1"/>
  <c r="J238" i="1"/>
  <c r="J237" i="1" s="1"/>
  <c r="J239" i="1"/>
  <c r="P239" i="1" s="1"/>
  <c r="P237" i="1" s="1"/>
  <c r="P256" i="2" s="1"/>
  <c r="J244" i="1"/>
  <c r="P244" i="1" s="1"/>
  <c r="G15" i="1"/>
  <c r="H15" i="1"/>
  <c r="K15" i="1"/>
  <c r="K245" i="1" s="1"/>
  <c r="K265" i="2" s="1"/>
  <c r="L15" i="1"/>
  <c r="M15" i="1"/>
  <c r="N15" i="1"/>
  <c r="O15" i="1"/>
  <c r="O245" i="1" s="1"/>
  <c r="O265" i="2" s="1"/>
  <c r="P16" i="1"/>
  <c r="P16" i="2" s="1"/>
  <c r="P18" i="1"/>
  <c r="P22" i="1"/>
  <c r="P24" i="1"/>
  <c r="P26" i="1"/>
  <c r="P27" i="1"/>
  <c r="P30" i="1"/>
  <c r="P30" i="2" s="1"/>
  <c r="E31" i="1"/>
  <c r="P31" i="1"/>
  <c r="P32" i="1"/>
  <c r="P32" i="2" s="1"/>
  <c r="P34" i="1"/>
  <c r="P35" i="1"/>
  <c r="P37" i="1"/>
  <c r="P39" i="1"/>
  <c r="P38" i="2" s="1"/>
  <c r="P40" i="1"/>
  <c r="P41" i="1"/>
  <c r="P42" i="1"/>
  <c r="E48" i="1"/>
  <c r="E51" i="1"/>
  <c r="F44" i="1"/>
  <c r="G44" i="1"/>
  <c r="H44" i="1"/>
  <c r="I44" i="1"/>
  <c r="J44" i="1"/>
  <c r="K44" i="1"/>
  <c r="L44" i="1"/>
  <c r="M44" i="1"/>
  <c r="P51" i="1"/>
  <c r="P54" i="2" s="1"/>
  <c r="P45" i="1"/>
  <c r="P47" i="2" s="1"/>
  <c r="P46" i="1"/>
  <c r="P47" i="1"/>
  <c r="P49" i="2" s="1"/>
  <c r="P49" i="1"/>
  <c r="P50" i="1"/>
  <c r="P54" i="1"/>
  <c r="P55" i="1"/>
  <c r="P58" i="2" s="1"/>
  <c r="P56" i="1"/>
  <c r="P57" i="1"/>
  <c r="P59" i="1"/>
  <c r="E65" i="1"/>
  <c r="P65" i="1" s="1"/>
  <c r="P69" i="2" s="1"/>
  <c r="E66" i="1"/>
  <c r="E68" i="1"/>
  <c r="E70" i="1"/>
  <c r="E60" i="1"/>
  <c r="G60" i="1"/>
  <c r="H60" i="1"/>
  <c r="K60" i="1"/>
  <c r="L60" i="1"/>
  <c r="M60" i="1"/>
  <c r="N60" i="1"/>
  <c r="O60" i="1"/>
  <c r="P60" i="1"/>
  <c r="P63" i="2" s="1"/>
  <c r="P64" i="2" s="1"/>
  <c r="E62" i="1"/>
  <c r="P62" i="1" s="1"/>
  <c r="J62" i="1"/>
  <c r="E63" i="1"/>
  <c r="E64" i="1"/>
  <c r="P64" i="1" s="1"/>
  <c r="J64" i="1"/>
  <c r="P66" i="1"/>
  <c r="P67" i="1"/>
  <c r="E69" i="1"/>
  <c r="J69" i="1"/>
  <c r="P69" i="1" s="1"/>
  <c r="P70" i="1"/>
  <c r="P73" i="2" s="1"/>
  <c r="L71" i="1"/>
  <c r="M71" i="1"/>
  <c r="O71" i="1"/>
  <c r="G72" i="1"/>
  <c r="H72" i="1"/>
  <c r="I72" i="1"/>
  <c r="K72" i="1"/>
  <c r="L72" i="1"/>
  <c r="M72" i="1"/>
  <c r="P75" i="1"/>
  <c r="P77" i="1"/>
  <c r="P81" i="1"/>
  <c r="P88" i="1"/>
  <c r="P90" i="1"/>
  <c r="P93" i="1"/>
  <c r="P95" i="2" s="1"/>
  <c r="P96" i="1"/>
  <c r="J73" i="1"/>
  <c r="P73" i="1" s="1"/>
  <c r="J74" i="1"/>
  <c r="J76" i="1"/>
  <c r="J78" i="1"/>
  <c r="P78" i="1" s="1"/>
  <c r="J80" i="1"/>
  <c r="P80" i="1" s="1"/>
  <c r="J82" i="1"/>
  <c r="J85" i="2" s="1"/>
  <c r="E83" i="1"/>
  <c r="P83" i="1" s="1"/>
  <c r="J83" i="1"/>
  <c r="J84" i="1"/>
  <c r="P84" i="1"/>
  <c r="E85" i="1"/>
  <c r="P85" i="1"/>
  <c r="J86" i="1"/>
  <c r="P86" i="1"/>
  <c r="P88" i="2" s="1"/>
  <c r="E87" i="1"/>
  <c r="P87" i="1" s="1"/>
  <c r="J87" i="1"/>
  <c r="J89" i="1"/>
  <c r="J91" i="1"/>
  <c r="P91" i="1" s="1"/>
  <c r="P93" i="2" s="1"/>
  <c r="E92" i="1"/>
  <c r="J92" i="1"/>
  <c r="P92" i="1"/>
  <c r="J94" i="1"/>
  <c r="P94" i="1"/>
  <c r="J95" i="1"/>
  <c r="P95" i="1"/>
  <c r="J97" i="1"/>
  <c r="P97" i="1"/>
  <c r="E101" i="1"/>
  <c r="E103" i="1"/>
  <c r="E105" i="1"/>
  <c r="E107" i="1"/>
  <c r="E109" i="1"/>
  <c r="E111" i="1"/>
  <c r="E113" i="1"/>
  <c r="E115" i="1"/>
  <c r="E117" i="1"/>
  <c r="E119" i="1"/>
  <c r="P119" i="1" s="1"/>
  <c r="P129" i="2" s="1"/>
  <c r="E121" i="1"/>
  <c r="E123" i="1"/>
  <c r="E125" i="1"/>
  <c r="E127" i="1"/>
  <c r="E129" i="1"/>
  <c r="E131" i="1"/>
  <c r="E133" i="1"/>
  <c r="E135" i="1"/>
  <c r="P135" i="1" s="1"/>
  <c r="P170" i="2" s="1"/>
  <c r="E137" i="1"/>
  <c r="E139" i="1"/>
  <c r="E141" i="1"/>
  <c r="E143" i="1"/>
  <c r="E133" i="2" s="1"/>
  <c r="E134" i="2" s="1"/>
  <c r="E145" i="1"/>
  <c r="E149" i="1"/>
  <c r="E152" i="1"/>
  <c r="E154" i="1"/>
  <c r="P154" i="1" s="1"/>
  <c r="E155" i="1"/>
  <c r="E156" i="1"/>
  <c r="E158" i="1"/>
  <c r="E160" i="1"/>
  <c r="E162" i="1"/>
  <c r="E164" i="1"/>
  <c r="E166" i="1"/>
  <c r="E168" i="1"/>
  <c r="E170" i="1"/>
  <c r="E161" i="1"/>
  <c r="E157" i="1"/>
  <c r="E159" i="1"/>
  <c r="P159" i="1" s="1"/>
  <c r="E148" i="1"/>
  <c r="E150" i="1"/>
  <c r="G99" i="1"/>
  <c r="H99" i="1"/>
  <c r="K99" i="1"/>
  <c r="L170" i="1"/>
  <c r="L99" i="1"/>
  <c r="M170" i="1"/>
  <c r="M99" i="1"/>
  <c r="O170" i="1"/>
  <c r="O99" i="1" s="1"/>
  <c r="P100" i="1"/>
  <c r="P101" i="1"/>
  <c r="P103" i="1"/>
  <c r="P123" i="2" s="1"/>
  <c r="P122" i="2" s="1"/>
  <c r="P105" i="1"/>
  <c r="P107" i="1"/>
  <c r="P111" i="1"/>
  <c r="P115" i="1"/>
  <c r="P142" i="2" s="1"/>
  <c r="P143" i="2" s="1"/>
  <c r="P123" i="1"/>
  <c r="P127" i="1"/>
  <c r="P131" i="1"/>
  <c r="P139" i="1"/>
  <c r="P143" i="1"/>
  <c r="P149" i="1"/>
  <c r="P156" i="1"/>
  <c r="P160" i="1"/>
  <c r="P162" i="1"/>
  <c r="P164" i="1"/>
  <c r="P166" i="1"/>
  <c r="P168" i="1"/>
  <c r="P161" i="1"/>
  <c r="P157" i="1"/>
  <c r="P148" i="1"/>
  <c r="P150" i="1"/>
  <c r="P178" i="2" s="1"/>
  <c r="E102" i="1"/>
  <c r="J102" i="1"/>
  <c r="P102" i="1"/>
  <c r="E104" i="1"/>
  <c r="J104" i="1"/>
  <c r="P104" i="1" s="1"/>
  <c r="E106" i="1"/>
  <c r="P106" i="1" s="1"/>
  <c r="E108" i="1"/>
  <c r="P108" i="1" s="1"/>
  <c r="J108" i="1"/>
  <c r="E110" i="1"/>
  <c r="J110" i="1"/>
  <c r="P110" i="1" s="1"/>
  <c r="E112" i="1"/>
  <c r="P112" i="1" s="1"/>
  <c r="J112" i="1"/>
  <c r="E114" i="1"/>
  <c r="J114" i="1"/>
  <c r="E116" i="1"/>
  <c r="J116" i="1"/>
  <c r="P116" i="1"/>
  <c r="E118" i="1"/>
  <c r="J118" i="1"/>
  <c r="P118" i="1" s="1"/>
  <c r="E120" i="1"/>
  <c r="J120" i="1"/>
  <c r="P120" i="1"/>
  <c r="E122" i="1"/>
  <c r="P122" i="1" s="1"/>
  <c r="J122" i="1"/>
  <c r="E124" i="1"/>
  <c r="P124" i="1" s="1"/>
  <c r="J124" i="1"/>
  <c r="E126" i="1"/>
  <c r="J126" i="1"/>
  <c r="P126" i="1" s="1"/>
  <c r="E128" i="1"/>
  <c r="P128" i="1" s="1"/>
  <c r="J128" i="1"/>
  <c r="E130" i="1"/>
  <c r="J130" i="1"/>
  <c r="E132" i="1"/>
  <c r="J132" i="1"/>
  <c r="P132" i="1"/>
  <c r="E134" i="1"/>
  <c r="J134" i="1"/>
  <c r="P134" i="1" s="1"/>
  <c r="E136" i="1"/>
  <c r="J136" i="1"/>
  <c r="P136" i="1"/>
  <c r="E138" i="1"/>
  <c r="P138" i="1" s="1"/>
  <c r="J138" i="1"/>
  <c r="E140" i="1"/>
  <c r="P140" i="1" s="1"/>
  <c r="J140" i="1"/>
  <c r="E142" i="1"/>
  <c r="J142" i="1"/>
  <c r="P142" i="1" s="1"/>
  <c r="E144" i="1"/>
  <c r="P144" i="1" s="1"/>
  <c r="J144" i="1"/>
  <c r="E146" i="1"/>
  <c r="J146" i="1"/>
  <c r="E147" i="1"/>
  <c r="P147" i="1" s="1"/>
  <c r="E151" i="1"/>
  <c r="P151" i="1" s="1"/>
  <c r="E153" i="1"/>
  <c r="P153" i="1" s="1"/>
  <c r="J153" i="1"/>
  <c r="E163" i="1"/>
  <c r="J163" i="1"/>
  <c r="P163" i="1" s="1"/>
  <c r="E165" i="1"/>
  <c r="P165" i="1" s="1"/>
  <c r="J165" i="1"/>
  <c r="E167" i="1"/>
  <c r="J167" i="1"/>
  <c r="E169" i="1"/>
  <c r="J169" i="1"/>
  <c r="P169" i="1"/>
  <c r="J171" i="1"/>
  <c r="P171" i="1"/>
  <c r="G172" i="1"/>
  <c r="H172" i="1"/>
  <c r="L172" i="1"/>
  <c r="M172" i="1"/>
  <c r="O172" i="1"/>
  <c r="P172" i="1"/>
  <c r="J175" i="1"/>
  <c r="P175" i="1"/>
  <c r="J176" i="1"/>
  <c r="P176" i="1"/>
  <c r="E180" i="1"/>
  <c r="E181" i="1"/>
  <c r="E182" i="1"/>
  <c r="E184" i="1"/>
  <c r="P184" i="1" s="1"/>
  <c r="E186" i="1"/>
  <c r="G178" i="1"/>
  <c r="H178" i="1"/>
  <c r="L178" i="1"/>
  <c r="M178" i="1"/>
  <c r="O178" i="1"/>
  <c r="J179" i="1"/>
  <c r="P179" i="1"/>
  <c r="J180" i="1"/>
  <c r="P180" i="1"/>
  <c r="J181" i="1"/>
  <c r="P181" i="1"/>
  <c r="J182" i="1"/>
  <c r="P182" i="1"/>
  <c r="E183" i="1"/>
  <c r="J183" i="1"/>
  <c r="P183" i="1" s="1"/>
  <c r="J184" i="1"/>
  <c r="E185" i="1"/>
  <c r="P185" i="1" s="1"/>
  <c r="J185" i="1"/>
  <c r="J186" i="1"/>
  <c r="P186" i="1"/>
  <c r="J187" i="1"/>
  <c r="P187" i="1"/>
  <c r="E194" i="1"/>
  <c r="E195" i="1"/>
  <c r="E197" i="1"/>
  <c r="E198" i="1"/>
  <c r="E200" i="1"/>
  <c r="E203" i="1"/>
  <c r="E204" i="1"/>
  <c r="E196" i="1"/>
  <c r="E190" i="1"/>
  <c r="E205" i="1"/>
  <c r="P205" i="1" s="1"/>
  <c r="E191" i="1"/>
  <c r="G188" i="1"/>
  <c r="H188" i="1"/>
  <c r="K188" i="1"/>
  <c r="L188" i="1"/>
  <c r="M188" i="1"/>
  <c r="O188" i="1"/>
  <c r="O210" i="2" s="1"/>
  <c r="O211" i="2" s="1"/>
  <c r="P194" i="1"/>
  <c r="P197" i="1"/>
  <c r="P200" i="1"/>
  <c r="P204" i="1"/>
  <c r="P190" i="1"/>
  <c r="E202" i="1"/>
  <c r="P202" i="1"/>
  <c r="P191" i="1"/>
  <c r="P215" i="2" s="1"/>
  <c r="E192" i="1"/>
  <c r="P192" i="1" s="1"/>
  <c r="J192" i="1"/>
  <c r="E199" i="1"/>
  <c r="J199" i="1"/>
  <c r="P199" i="1" s="1"/>
  <c r="P223" i="2" s="1"/>
  <c r="E201" i="1"/>
  <c r="J201" i="1"/>
  <c r="P201" i="1"/>
  <c r="E208" i="1"/>
  <c r="E210" i="1"/>
  <c r="E211" i="1"/>
  <c r="E206" i="1"/>
  <c r="P206" i="1" s="1"/>
  <c r="G206" i="1"/>
  <c r="H206" i="1"/>
  <c r="L206" i="1"/>
  <c r="M206" i="1"/>
  <c r="O206" i="1"/>
  <c r="J207" i="1"/>
  <c r="P207" i="1"/>
  <c r="J208" i="1"/>
  <c r="P208" i="1"/>
  <c r="J210" i="1"/>
  <c r="P210" i="1"/>
  <c r="J211" i="1"/>
  <c r="P211" i="1"/>
  <c r="E234" i="1"/>
  <c r="E232" i="1"/>
  <c r="G212" i="1"/>
  <c r="G245" i="1" s="1"/>
  <c r="G265" i="2" s="1"/>
  <c r="H212" i="1"/>
  <c r="P234" i="1"/>
  <c r="P213" i="1"/>
  <c r="E214" i="1"/>
  <c r="P214" i="1"/>
  <c r="E215" i="1"/>
  <c r="P215" i="1"/>
  <c r="E225" i="1"/>
  <c r="P225" i="1"/>
  <c r="E220" i="1"/>
  <c r="P220" i="1"/>
  <c r="E218" i="1"/>
  <c r="P218" i="1"/>
  <c r="E231" i="1"/>
  <c r="P231" i="1"/>
  <c r="E228" i="1"/>
  <c r="P228" i="1"/>
  <c r="E216" i="1"/>
  <c r="P216" i="1"/>
  <c r="E217" i="1"/>
  <c r="P217" i="1"/>
  <c r="E219" i="1"/>
  <c r="P219" i="1"/>
  <c r="E229" i="1"/>
  <c r="P229" i="1"/>
  <c r="E227" i="1"/>
  <c r="P227" i="1" s="1"/>
  <c r="E230" i="1"/>
  <c r="P230" i="1" s="1"/>
  <c r="E233" i="1"/>
  <c r="P233" i="1" s="1"/>
  <c r="E235" i="1"/>
  <c r="P235" i="1" s="1"/>
  <c r="E236" i="1"/>
  <c r="P236" i="1" s="1"/>
  <c r="E237" i="1"/>
  <c r="G237" i="1"/>
  <c r="H237" i="1"/>
  <c r="K237" i="1"/>
  <c r="L237" i="1"/>
  <c r="M237" i="1"/>
  <c r="N237" i="1"/>
  <c r="O237" i="1"/>
  <c r="P238" i="1"/>
  <c r="E240" i="1"/>
  <c r="P240" i="1"/>
  <c r="F14" i="2"/>
  <c r="G14" i="2"/>
  <c r="H14" i="2"/>
  <c r="I14" i="2"/>
  <c r="I15" i="2" s="1"/>
  <c r="L14" i="2"/>
  <c r="M14" i="2"/>
  <c r="N14" i="2"/>
  <c r="F15" i="2"/>
  <c r="G15" i="2"/>
  <c r="H15" i="2"/>
  <c r="L15" i="2"/>
  <c r="M15" i="2"/>
  <c r="N15" i="2"/>
  <c r="E16" i="2"/>
  <c r="F16" i="2"/>
  <c r="G16" i="2"/>
  <c r="H16" i="2"/>
  <c r="I16" i="2"/>
  <c r="J16" i="2"/>
  <c r="K16" i="2"/>
  <c r="L16" i="2"/>
  <c r="M16" i="2"/>
  <c r="N16" i="2"/>
  <c r="O16" i="2"/>
  <c r="E17" i="2"/>
  <c r="F17" i="2"/>
  <c r="G17" i="2"/>
  <c r="H17" i="2"/>
  <c r="I17" i="2"/>
  <c r="J17" i="2"/>
  <c r="K17" i="2"/>
  <c r="L17" i="2"/>
  <c r="M17" i="2"/>
  <c r="N17" i="2"/>
  <c r="O17" i="2"/>
  <c r="E20" i="2"/>
  <c r="F20" i="2"/>
  <c r="G20" i="2"/>
  <c r="H20" i="2"/>
  <c r="I20" i="2"/>
  <c r="J20" i="2"/>
  <c r="K20" i="2"/>
  <c r="L20" i="2"/>
  <c r="M20" i="2"/>
  <c r="N20" i="2"/>
  <c r="O20" i="2"/>
  <c r="E21" i="2"/>
  <c r="F21" i="2"/>
  <c r="G21" i="2"/>
  <c r="H21" i="2"/>
  <c r="I21" i="2"/>
  <c r="J21" i="2"/>
  <c r="K21" i="2"/>
  <c r="L21" i="2"/>
  <c r="M21" i="2"/>
  <c r="N21" i="2"/>
  <c r="O21" i="2"/>
  <c r="E24" i="2"/>
  <c r="F24" i="2"/>
  <c r="F25" i="2"/>
  <c r="F23" i="2" s="1"/>
  <c r="G25" i="2"/>
  <c r="G23" i="2" s="1"/>
  <c r="H25" i="2"/>
  <c r="H23" i="2" s="1"/>
  <c r="I25" i="2"/>
  <c r="I23" i="2" s="1"/>
  <c r="J25" i="2"/>
  <c r="J23" i="2" s="1"/>
  <c r="K25" i="2"/>
  <c r="K23" i="2" s="1"/>
  <c r="L25" i="2"/>
  <c r="L23" i="2" s="1"/>
  <c r="M25" i="2"/>
  <c r="M23" i="2" s="1"/>
  <c r="N25" i="2"/>
  <c r="N23" i="2" s="1"/>
  <c r="O25" i="2"/>
  <c r="O23" i="2" s="1"/>
  <c r="P24" i="2"/>
  <c r="E27" i="2"/>
  <c r="F27" i="2"/>
  <c r="G27" i="2"/>
  <c r="H27" i="2"/>
  <c r="I27" i="2"/>
  <c r="J27" i="2"/>
  <c r="K27" i="2"/>
  <c r="L27" i="2"/>
  <c r="M27" i="2"/>
  <c r="N27" i="2"/>
  <c r="O27" i="2"/>
  <c r="P27" i="2"/>
  <c r="E28" i="2"/>
  <c r="F28" i="2"/>
  <c r="G28" i="2"/>
  <c r="H28" i="2"/>
  <c r="I28" i="2"/>
  <c r="J28" i="2"/>
  <c r="K28" i="2"/>
  <c r="L28" i="2"/>
  <c r="M28" i="2"/>
  <c r="N28" i="2"/>
  <c r="O28" i="2"/>
  <c r="P28" i="2"/>
  <c r="E31" i="2"/>
  <c r="F31" i="2"/>
  <c r="G31" i="2"/>
  <c r="H31" i="2"/>
  <c r="I31" i="2"/>
  <c r="E34" i="2"/>
  <c r="F34" i="2"/>
  <c r="G34" i="2"/>
  <c r="H34" i="2"/>
  <c r="I34" i="2"/>
  <c r="K34" i="2"/>
  <c r="L34" i="2"/>
  <c r="M34" i="2"/>
  <c r="N34" i="2"/>
  <c r="O34" i="2"/>
  <c r="E35" i="2"/>
  <c r="F35" i="2"/>
  <c r="G35" i="2"/>
  <c r="H35" i="2"/>
  <c r="I35" i="2"/>
  <c r="J35" i="2"/>
  <c r="K35" i="2"/>
  <c r="L35" i="2"/>
  <c r="M35" i="2"/>
  <c r="N35" i="2"/>
  <c r="O35" i="2"/>
  <c r="E36" i="2"/>
  <c r="F36" i="2"/>
  <c r="G36" i="2"/>
  <c r="H36" i="2"/>
  <c r="I36" i="2"/>
  <c r="J36" i="2"/>
  <c r="K36" i="2"/>
  <c r="L36" i="2"/>
  <c r="M36" i="2"/>
  <c r="N36" i="2"/>
  <c r="O36" i="2"/>
  <c r="E38" i="2"/>
  <c r="F38" i="2"/>
  <c r="G38" i="2"/>
  <c r="H38" i="2"/>
  <c r="I38" i="2"/>
  <c r="J38" i="2"/>
  <c r="K38" i="2"/>
  <c r="L38" i="2"/>
  <c r="M38" i="2"/>
  <c r="N38" i="2"/>
  <c r="O38" i="2"/>
  <c r="E44" i="2"/>
  <c r="F44" i="2"/>
  <c r="G44" i="2"/>
  <c r="H44" i="2"/>
  <c r="I44" i="2"/>
  <c r="J44" i="2"/>
  <c r="K44" i="2"/>
  <c r="L44" i="2"/>
  <c r="M44" i="2"/>
  <c r="N44" i="2"/>
  <c r="O44" i="2"/>
  <c r="P44" i="2"/>
  <c r="E45" i="2"/>
  <c r="F45" i="2"/>
  <c r="G45" i="2"/>
  <c r="G46" i="2" s="1"/>
  <c r="H45" i="2"/>
  <c r="I45" i="2"/>
  <c r="K45" i="2"/>
  <c r="K46" i="2" s="1"/>
  <c r="L45" i="2"/>
  <c r="M45" i="2"/>
  <c r="N45" i="2"/>
  <c r="O45" i="2"/>
  <c r="O46" i="2" s="1"/>
  <c r="E46" i="2"/>
  <c r="F46" i="2"/>
  <c r="H46" i="2"/>
  <c r="I46" i="2"/>
  <c r="L46" i="2"/>
  <c r="M46" i="2"/>
  <c r="N46" i="2"/>
  <c r="E47" i="2"/>
  <c r="F47" i="2"/>
  <c r="G47" i="2"/>
  <c r="H47" i="2"/>
  <c r="I47" i="2"/>
  <c r="J47" i="2"/>
  <c r="K47" i="2"/>
  <c r="L47" i="2"/>
  <c r="M47" i="2"/>
  <c r="N47" i="2"/>
  <c r="O47" i="2"/>
  <c r="E48" i="2"/>
  <c r="F48" i="2"/>
  <c r="G48" i="2"/>
  <c r="H48" i="2"/>
  <c r="I48" i="2"/>
  <c r="J48" i="2"/>
  <c r="K48" i="2"/>
  <c r="L48" i="2"/>
  <c r="M48" i="2"/>
  <c r="N48" i="2"/>
  <c r="O48" i="2"/>
  <c r="P48" i="2"/>
  <c r="E49" i="2"/>
  <c r="F49" i="2"/>
  <c r="G49" i="2"/>
  <c r="H49" i="2"/>
  <c r="I49" i="2"/>
  <c r="J49" i="2"/>
  <c r="K49" i="2"/>
  <c r="L49" i="2"/>
  <c r="M49" i="2"/>
  <c r="N49" i="2"/>
  <c r="O49" i="2"/>
  <c r="E51" i="2"/>
  <c r="F51" i="2"/>
  <c r="G51" i="2"/>
  <c r="H51" i="2"/>
  <c r="I51" i="2"/>
  <c r="J51" i="2"/>
  <c r="K51" i="2"/>
  <c r="L51" i="2"/>
  <c r="M51" i="2"/>
  <c r="N51" i="2"/>
  <c r="O51" i="2"/>
  <c r="E52" i="2"/>
  <c r="F52" i="2"/>
  <c r="G52" i="2"/>
  <c r="H52" i="2"/>
  <c r="I52" i="2"/>
  <c r="J52" i="2"/>
  <c r="K52" i="2"/>
  <c r="L52" i="2"/>
  <c r="M52" i="2"/>
  <c r="N52" i="2"/>
  <c r="O52" i="2"/>
  <c r="P52" i="2"/>
  <c r="E53" i="2"/>
  <c r="F53" i="2"/>
  <c r="G53" i="2"/>
  <c r="H53" i="2"/>
  <c r="I53" i="2"/>
  <c r="J53" i="2"/>
  <c r="K53" i="2"/>
  <c r="L53" i="2"/>
  <c r="M53" i="2"/>
  <c r="N53" i="2"/>
  <c r="O53" i="2"/>
  <c r="P53" i="2"/>
  <c r="E54" i="2"/>
  <c r="F54" i="2"/>
  <c r="G54" i="2"/>
  <c r="H54" i="2"/>
  <c r="I54" i="2"/>
  <c r="J54" i="2"/>
  <c r="K54" i="2"/>
  <c r="L54" i="2"/>
  <c r="M54" i="2"/>
  <c r="N54" i="2"/>
  <c r="O54" i="2"/>
  <c r="E55" i="2"/>
  <c r="F55" i="2"/>
  <c r="G55" i="2"/>
  <c r="H55" i="2"/>
  <c r="I55" i="2"/>
  <c r="J55" i="2"/>
  <c r="K55" i="2"/>
  <c r="L55" i="2"/>
  <c r="M55" i="2"/>
  <c r="N55" i="2"/>
  <c r="O55" i="2"/>
  <c r="P55" i="2"/>
  <c r="E57" i="2"/>
  <c r="F57" i="2"/>
  <c r="G57" i="2"/>
  <c r="H57" i="2"/>
  <c r="I57" i="2"/>
  <c r="J57" i="2"/>
  <c r="K57" i="2"/>
  <c r="L57" i="2"/>
  <c r="M57" i="2"/>
  <c r="N57" i="2"/>
  <c r="O57" i="2"/>
  <c r="P57" i="2"/>
  <c r="E58" i="2"/>
  <c r="F58" i="2"/>
  <c r="G58" i="2"/>
  <c r="H58" i="2"/>
  <c r="I58" i="2"/>
  <c r="J58" i="2"/>
  <c r="K58" i="2"/>
  <c r="L58" i="2"/>
  <c r="M58" i="2"/>
  <c r="N58" i="2"/>
  <c r="O58" i="2"/>
  <c r="E59" i="2"/>
  <c r="F59" i="2"/>
  <c r="G59" i="2"/>
  <c r="H59" i="2"/>
  <c r="I59" i="2"/>
  <c r="J59" i="2"/>
  <c r="K59" i="2"/>
  <c r="L59" i="2"/>
  <c r="M59" i="2"/>
  <c r="N59" i="2"/>
  <c r="O59" i="2"/>
  <c r="P59" i="2"/>
  <c r="E60" i="2"/>
  <c r="F60" i="2"/>
  <c r="G60" i="2"/>
  <c r="H60" i="2"/>
  <c r="I60" i="2"/>
  <c r="J60" i="2"/>
  <c r="K60" i="2"/>
  <c r="L60" i="2"/>
  <c r="M60" i="2"/>
  <c r="N60" i="2"/>
  <c r="O60" i="2"/>
  <c r="P60" i="2"/>
  <c r="E62" i="2"/>
  <c r="F62" i="2"/>
  <c r="G62" i="2"/>
  <c r="H62" i="2"/>
  <c r="I62" i="2"/>
  <c r="J62" i="2"/>
  <c r="K62" i="2"/>
  <c r="L62" i="2"/>
  <c r="M62" i="2"/>
  <c r="N62" i="2"/>
  <c r="O62" i="2"/>
  <c r="P62" i="2"/>
  <c r="E63" i="2"/>
  <c r="F63" i="2"/>
  <c r="G63" i="2"/>
  <c r="H63" i="2"/>
  <c r="I63" i="2"/>
  <c r="J63" i="2"/>
  <c r="K63" i="2"/>
  <c r="M63" i="2"/>
  <c r="M64" i="2" s="1"/>
  <c r="N63" i="2"/>
  <c r="O63" i="2"/>
  <c r="E64" i="2"/>
  <c r="F64" i="2"/>
  <c r="G64" i="2"/>
  <c r="H64" i="2"/>
  <c r="I64" i="2"/>
  <c r="J64" i="2"/>
  <c r="K64" i="2"/>
  <c r="N64" i="2"/>
  <c r="O64" i="2"/>
  <c r="E65" i="2"/>
  <c r="F65" i="2"/>
  <c r="G65" i="2"/>
  <c r="H65" i="2"/>
  <c r="I65" i="2"/>
  <c r="J65" i="2"/>
  <c r="K65" i="2"/>
  <c r="L65" i="2"/>
  <c r="M65" i="2"/>
  <c r="N65" i="2"/>
  <c r="O65" i="2"/>
  <c r="P65" i="2"/>
  <c r="E69" i="2"/>
  <c r="F69" i="2"/>
  <c r="G69" i="2"/>
  <c r="H69" i="2"/>
  <c r="I69" i="2"/>
  <c r="J69" i="2"/>
  <c r="K69" i="2"/>
  <c r="L69" i="2"/>
  <c r="M69" i="2"/>
  <c r="N69" i="2"/>
  <c r="O69" i="2"/>
  <c r="E71" i="2"/>
  <c r="F71" i="2"/>
  <c r="G71" i="2"/>
  <c r="H71" i="2"/>
  <c r="I71" i="2"/>
  <c r="J71" i="2"/>
  <c r="K71" i="2"/>
  <c r="L71" i="2"/>
  <c r="M71" i="2"/>
  <c r="N71" i="2"/>
  <c r="O71" i="2"/>
  <c r="P71" i="2"/>
  <c r="E72" i="2"/>
  <c r="F72" i="2"/>
  <c r="G72" i="2"/>
  <c r="H72" i="2"/>
  <c r="I72" i="2"/>
  <c r="J72" i="2"/>
  <c r="K72" i="2"/>
  <c r="L72" i="2"/>
  <c r="M72" i="2"/>
  <c r="N72" i="2"/>
  <c r="O72" i="2"/>
  <c r="E73" i="2"/>
  <c r="F73" i="2"/>
  <c r="G73" i="2"/>
  <c r="H73" i="2"/>
  <c r="I73" i="2"/>
  <c r="J73" i="2"/>
  <c r="K73" i="2"/>
  <c r="L73" i="2"/>
  <c r="M73" i="2"/>
  <c r="N73" i="2"/>
  <c r="O73" i="2"/>
  <c r="E74" i="2"/>
  <c r="E75" i="2" s="1"/>
  <c r="F74" i="2"/>
  <c r="F75" i="2" s="1"/>
  <c r="G74" i="2"/>
  <c r="H74" i="2"/>
  <c r="I74" i="2"/>
  <c r="I75" i="2" s="1"/>
  <c r="K74" i="2"/>
  <c r="L74" i="2"/>
  <c r="M74" i="2"/>
  <c r="M75" i="2" s="1"/>
  <c r="N74" i="2"/>
  <c r="N75" i="2" s="1"/>
  <c r="O74" i="2"/>
  <c r="G75" i="2"/>
  <c r="H75" i="2"/>
  <c r="K75" i="2"/>
  <c r="L75" i="2"/>
  <c r="O75" i="2"/>
  <c r="E76" i="2"/>
  <c r="F76" i="2"/>
  <c r="G76" i="2"/>
  <c r="H76" i="2"/>
  <c r="I76" i="2"/>
  <c r="J76" i="2"/>
  <c r="K76" i="2"/>
  <c r="L76" i="2"/>
  <c r="M76" i="2"/>
  <c r="N76" i="2"/>
  <c r="O76" i="2"/>
  <c r="P76" i="2"/>
  <c r="E77" i="2"/>
  <c r="F77" i="2"/>
  <c r="G77" i="2"/>
  <c r="H77" i="2"/>
  <c r="I77" i="2"/>
  <c r="J77" i="2"/>
  <c r="K77" i="2"/>
  <c r="L77" i="2"/>
  <c r="M77" i="2"/>
  <c r="N77" i="2"/>
  <c r="O77" i="2"/>
  <c r="E78" i="2"/>
  <c r="E79" i="2"/>
  <c r="F79" i="2"/>
  <c r="G79" i="2"/>
  <c r="H79" i="2"/>
  <c r="I79" i="2"/>
  <c r="J79" i="2"/>
  <c r="K79" i="2"/>
  <c r="L79" i="2"/>
  <c r="M79" i="2"/>
  <c r="N79" i="2"/>
  <c r="O79" i="2"/>
  <c r="P79" i="2"/>
  <c r="E80" i="2"/>
  <c r="F80" i="2"/>
  <c r="G80" i="2"/>
  <c r="H80" i="2"/>
  <c r="I80" i="2"/>
  <c r="K80" i="2"/>
  <c r="L80" i="2"/>
  <c r="M80" i="2"/>
  <c r="N80" i="2"/>
  <c r="O80" i="2"/>
  <c r="E81" i="2"/>
  <c r="E82" i="2"/>
  <c r="F82" i="2"/>
  <c r="G82" i="2"/>
  <c r="H82" i="2"/>
  <c r="I82" i="2"/>
  <c r="J82" i="2"/>
  <c r="K82" i="2"/>
  <c r="L82" i="2"/>
  <c r="M82" i="2"/>
  <c r="N82" i="2"/>
  <c r="O82" i="2"/>
  <c r="P82" i="2"/>
  <c r="E83" i="2"/>
  <c r="F83" i="2"/>
  <c r="G83" i="2"/>
  <c r="H83" i="2"/>
  <c r="I83" i="2"/>
  <c r="J83" i="2"/>
  <c r="K83" i="2"/>
  <c r="L83" i="2"/>
  <c r="M83" i="2"/>
  <c r="N83" i="2"/>
  <c r="O83" i="2"/>
  <c r="P83" i="2"/>
  <c r="E85" i="2"/>
  <c r="F85" i="2"/>
  <c r="G85" i="2"/>
  <c r="H85" i="2"/>
  <c r="I85" i="2"/>
  <c r="K85" i="2"/>
  <c r="L85" i="2"/>
  <c r="M85" i="2"/>
  <c r="N85" i="2"/>
  <c r="O85" i="2"/>
  <c r="E88" i="2"/>
  <c r="F88" i="2"/>
  <c r="G88" i="2"/>
  <c r="H88" i="2"/>
  <c r="I88" i="2"/>
  <c r="J88" i="2"/>
  <c r="K88" i="2"/>
  <c r="L88" i="2"/>
  <c r="M88" i="2"/>
  <c r="N88" i="2"/>
  <c r="O88" i="2"/>
  <c r="E89" i="2"/>
  <c r="E90" i="2"/>
  <c r="F90" i="2"/>
  <c r="G90" i="2"/>
  <c r="H90" i="2"/>
  <c r="I90" i="2"/>
  <c r="J90" i="2"/>
  <c r="K90" i="2"/>
  <c r="L90" i="2"/>
  <c r="M90" i="2"/>
  <c r="N90" i="2"/>
  <c r="O90" i="2"/>
  <c r="P90" i="2"/>
  <c r="E91" i="2"/>
  <c r="F91" i="2"/>
  <c r="G91" i="2"/>
  <c r="H91" i="2"/>
  <c r="I91" i="2"/>
  <c r="J91" i="2"/>
  <c r="K91" i="2"/>
  <c r="L91" i="2"/>
  <c r="M91" i="2"/>
  <c r="N91" i="2"/>
  <c r="O91" i="2"/>
  <c r="E92" i="2"/>
  <c r="F92" i="2"/>
  <c r="G92" i="2"/>
  <c r="H92" i="2"/>
  <c r="I92" i="2"/>
  <c r="J92" i="2"/>
  <c r="K92" i="2"/>
  <c r="L92" i="2"/>
  <c r="M92" i="2"/>
  <c r="N92" i="2"/>
  <c r="O92" i="2"/>
  <c r="P92" i="2"/>
  <c r="E93" i="2"/>
  <c r="F93" i="2"/>
  <c r="G93" i="2"/>
  <c r="H93" i="2"/>
  <c r="I93" i="2"/>
  <c r="J93" i="2"/>
  <c r="K93" i="2"/>
  <c r="L93" i="2"/>
  <c r="M93" i="2"/>
  <c r="N93" i="2"/>
  <c r="O93" i="2"/>
  <c r="E94" i="2"/>
  <c r="E95" i="2"/>
  <c r="F95" i="2"/>
  <c r="G95" i="2"/>
  <c r="H95" i="2"/>
  <c r="I95" i="2"/>
  <c r="J95" i="2"/>
  <c r="K95" i="2"/>
  <c r="L95" i="2"/>
  <c r="M95" i="2"/>
  <c r="N95" i="2"/>
  <c r="O95" i="2"/>
  <c r="E96" i="2"/>
  <c r="F96" i="2"/>
  <c r="G96" i="2"/>
  <c r="H96" i="2"/>
  <c r="I96" i="2"/>
  <c r="J96" i="2"/>
  <c r="K96" i="2"/>
  <c r="L96" i="2"/>
  <c r="M96" i="2"/>
  <c r="N96" i="2"/>
  <c r="O96" i="2"/>
  <c r="P96" i="2"/>
  <c r="E97" i="2"/>
  <c r="E98" i="2"/>
  <c r="E99" i="2"/>
  <c r="E100" i="2"/>
  <c r="E102" i="2"/>
  <c r="E103" i="2"/>
  <c r="F103" i="2"/>
  <c r="G103" i="2"/>
  <c r="H103" i="2"/>
  <c r="I103" i="2"/>
  <c r="J103" i="2"/>
  <c r="K103" i="2"/>
  <c r="L103" i="2"/>
  <c r="M103" i="2"/>
  <c r="N103" i="2"/>
  <c r="O103" i="2"/>
  <c r="P103" i="2"/>
  <c r="E104" i="2"/>
  <c r="F104" i="2"/>
  <c r="G104" i="2"/>
  <c r="H104" i="2"/>
  <c r="I104" i="2"/>
  <c r="J104" i="2"/>
  <c r="K104" i="2"/>
  <c r="L104" i="2"/>
  <c r="M104" i="2"/>
  <c r="N104" i="2"/>
  <c r="O104" i="2"/>
  <c r="P104" i="2"/>
  <c r="E105" i="2"/>
  <c r="F105" i="2"/>
  <c r="G105" i="2"/>
  <c r="H105" i="2"/>
  <c r="I105" i="2"/>
  <c r="J105" i="2"/>
  <c r="K105" i="2"/>
  <c r="L105" i="2"/>
  <c r="M105" i="2"/>
  <c r="N105" i="2"/>
  <c r="O105" i="2"/>
  <c r="P105" i="2"/>
  <c r="F117" i="2"/>
  <c r="G117" i="2"/>
  <c r="H117" i="2"/>
  <c r="I117" i="2"/>
  <c r="K117" i="2"/>
  <c r="K118" i="2" s="1"/>
  <c r="L117" i="2"/>
  <c r="O117" i="2"/>
  <c r="F118" i="2"/>
  <c r="G118" i="2"/>
  <c r="H118" i="2"/>
  <c r="I118" i="2"/>
  <c r="L118" i="2"/>
  <c r="O118" i="2"/>
  <c r="E119" i="2"/>
  <c r="F119" i="2"/>
  <c r="G119" i="2"/>
  <c r="H119" i="2"/>
  <c r="I119" i="2"/>
  <c r="J119" i="2"/>
  <c r="K119" i="2"/>
  <c r="L119" i="2"/>
  <c r="M119" i="2"/>
  <c r="N119" i="2"/>
  <c r="O119" i="2"/>
  <c r="P119" i="2"/>
  <c r="E120" i="2"/>
  <c r="F120" i="2"/>
  <c r="G120" i="2"/>
  <c r="H120" i="2"/>
  <c r="I120" i="2"/>
  <c r="J120" i="2"/>
  <c r="K120" i="2"/>
  <c r="L120" i="2"/>
  <c r="M120" i="2"/>
  <c r="N120" i="2"/>
  <c r="O120" i="2"/>
  <c r="P120" i="2"/>
  <c r="E121" i="2"/>
  <c r="F121" i="2"/>
  <c r="G121" i="2"/>
  <c r="H121" i="2"/>
  <c r="I121" i="2"/>
  <c r="J121" i="2"/>
  <c r="K121" i="2"/>
  <c r="L121" i="2"/>
  <c r="M121" i="2"/>
  <c r="N121" i="2"/>
  <c r="O121" i="2"/>
  <c r="P121" i="2"/>
  <c r="E123" i="2"/>
  <c r="E125" i="2"/>
  <c r="E127" i="2"/>
  <c r="E128" i="2" s="1"/>
  <c r="E129" i="2"/>
  <c r="E130" i="2" s="1"/>
  <c r="E131" i="2"/>
  <c r="F123" i="2"/>
  <c r="F125" i="2"/>
  <c r="F126" i="2" s="1"/>
  <c r="F127" i="2"/>
  <c r="F129" i="2"/>
  <c r="F130" i="2" s="1"/>
  <c r="F131" i="2"/>
  <c r="F132" i="2" s="1"/>
  <c r="F133" i="2"/>
  <c r="F134" i="2" s="1"/>
  <c r="G123" i="2"/>
  <c r="G125" i="2"/>
  <c r="G127" i="2"/>
  <c r="G129" i="2"/>
  <c r="G131" i="2"/>
  <c r="G132" i="2" s="1"/>
  <c r="G133" i="2"/>
  <c r="H123" i="2"/>
  <c r="H125" i="2"/>
  <c r="H126" i="2" s="1"/>
  <c r="H127" i="2"/>
  <c r="H128" i="2" s="1"/>
  <c r="H129" i="2"/>
  <c r="H131" i="2"/>
  <c r="H133" i="2"/>
  <c r="H134" i="2" s="1"/>
  <c r="H122" i="2"/>
  <c r="I123" i="2"/>
  <c r="I125" i="2"/>
  <c r="I127" i="2"/>
  <c r="I128" i="2" s="1"/>
  <c r="I129" i="2"/>
  <c r="I131" i="2"/>
  <c r="I133" i="2"/>
  <c r="J123" i="2"/>
  <c r="J125" i="2"/>
  <c r="J126" i="2" s="1"/>
  <c r="J127" i="2"/>
  <c r="J129" i="2"/>
  <c r="J130" i="2" s="1"/>
  <c r="J131" i="2"/>
  <c r="J132" i="2" s="1"/>
  <c r="J133" i="2"/>
  <c r="J134" i="2" s="1"/>
  <c r="K123" i="2"/>
  <c r="K125" i="2"/>
  <c r="K127" i="2"/>
  <c r="K129" i="2"/>
  <c r="K131" i="2"/>
  <c r="K133" i="2"/>
  <c r="L123" i="2"/>
  <c r="L125" i="2"/>
  <c r="L127" i="2"/>
  <c r="L129" i="2"/>
  <c r="L131" i="2"/>
  <c r="L133" i="2"/>
  <c r="L122" i="2"/>
  <c r="M123" i="2"/>
  <c r="M125" i="2"/>
  <c r="M127" i="2"/>
  <c r="M128" i="2" s="1"/>
  <c r="M129" i="2"/>
  <c r="M130" i="2" s="1"/>
  <c r="M131" i="2"/>
  <c r="M133" i="2"/>
  <c r="N123" i="2"/>
  <c r="N125" i="2"/>
  <c r="N126" i="2" s="1"/>
  <c r="N127" i="2"/>
  <c r="N129" i="2"/>
  <c r="N130" i="2" s="1"/>
  <c r="N131" i="2"/>
  <c r="N132" i="2" s="1"/>
  <c r="N133" i="2"/>
  <c r="N134" i="2" s="1"/>
  <c r="O123" i="2"/>
  <c r="O125" i="2"/>
  <c r="O127" i="2"/>
  <c r="O129" i="2"/>
  <c r="O131" i="2"/>
  <c r="O133" i="2"/>
  <c r="P125" i="2"/>
  <c r="P127" i="2"/>
  <c r="P128" i="2" s="1"/>
  <c r="P131" i="2"/>
  <c r="P133" i="2"/>
  <c r="E124" i="2"/>
  <c r="H124" i="2"/>
  <c r="I124" i="2"/>
  <c r="K124" i="2"/>
  <c r="L124" i="2"/>
  <c r="M124" i="2"/>
  <c r="P124" i="2"/>
  <c r="E126" i="2"/>
  <c r="G126" i="2"/>
  <c r="I126" i="2"/>
  <c r="K126" i="2"/>
  <c r="L126" i="2"/>
  <c r="M126" i="2"/>
  <c r="O126" i="2"/>
  <c r="P126" i="2"/>
  <c r="F128" i="2"/>
  <c r="G128" i="2"/>
  <c r="J128" i="2"/>
  <c r="K128" i="2"/>
  <c r="L128" i="2"/>
  <c r="N128" i="2"/>
  <c r="O128" i="2"/>
  <c r="G130" i="2"/>
  <c r="H130" i="2"/>
  <c r="K130" i="2"/>
  <c r="L130" i="2"/>
  <c r="O130" i="2"/>
  <c r="P130" i="2"/>
  <c r="E132" i="2"/>
  <c r="H132" i="2"/>
  <c r="I132" i="2"/>
  <c r="K132" i="2"/>
  <c r="L132" i="2"/>
  <c r="M132" i="2"/>
  <c r="O132" i="2"/>
  <c r="P132" i="2"/>
  <c r="G134" i="2"/>
  <c r="I134" i="2"/>
  <c r="K134" i="2"/>
  <c r="L134" i="2"/>
  <c r="M134" i="2"/>
  <c r="O134" i="2"/>
  <c r="P134" i="2"/>
  <c r="E135" i="2"/>
  <c r="F135" i="2"/>
  <c r="P135" i="2"/>
  <c r="P136" i="2" s="1"/>
  <c r="E136" i="2"/>
  <c r="F136" i="2"/>
  <c r="E138" i="2"/>
  <c r="E140" i="2"/>
  <c r="E142" i="2"/>
  <c r="E144" i="2"/>
  <c r="E146" i="2"/>
  <c r="E148" i="2"/>
  <c r="F138" i="2"/>
  <c r="F140" i="2"/>
  <c r="F142" i="2"/>
  <c r="F144" i="2"/>
  <c r="F146" i="2"/>
  <c r="F148" i="2"/>
  <c r="F137" i="2"/>
  <c r="G138" i="2"/>
  <c r="G140" i="2"/>
  <c r="G142" i="2"/>
  <c r="G143" i="2" s="1"/>
  <c r="G144" i="2"/>
  <c r="G145" i="2" s="1"/>
  <c r="G146" i="2"/>
  <c r="G148" i="2"/>
  <c r="H138" i="2"/>
  <c r="H140" i="2"/>
  <c r="H141" i="2" s="1"/>
  <c r="H142" i="2"/>
  <c r="H144" i="2"/>
  <c r="H145" i="2" s="1"/>
  <c r="H146" i="2"/>
  <c r="H147" i="2" s="1"/>
  <c r="H148" i="2"/>
  <c r="I138" i="2"/>
  <c r="I140" i="2"/>
  <c r="I142" i="2"/>
  <c r="I144" i="2"/>
  <c r="I146" i="2"/>
  <c r="I147" i="2" s="1"/>
  <c r="I148" i="2"/>
  <c r="J138" i="2"/>
  <c r="J140" i="2"/>
  <c r="J142" i="2"/>
  <c r="J143" i="2" s="1"/>
  <c r="J144" i="2"/>
  <c r="J146" i="2"/>
  <c r="J148" i="2"/>
  <c r="J149" i="2" s="1"/>
  <c r="J137" i="2"/>
  <c r="K138" i="2"/>
  <c r="K140" i="2"/>
  <c r="K142" i="2"/>
  <c r="K143" i="2" s="1"/>
  <c r="K144" i="2"/>
  <c r="K145" i="2" s="1"/>
  <c r="K146" i="2"/>
  <c r="K148" i="2"/>
  <c r="L138" i="2"/>
  <c r="L140" i="2"/>
  <c r="L141" i="2" s="1"/>
  <c r="L142" i="2"/>
  <c r="L144" i="2"/>
  <c r="L145" i="2" s="1"/>
  <c r="L146" i="2"/>
  <c r="L147" i="2" s="1"/>
  <c r="L148" i="2"/>
  <c r="L149" i="2" s="1"/>
  <c r="M138" i="2"/>
  <c r="M140" i="2"/>
  <c r="M141" i="2" s="1"/>
  <c r="M142" i="2"/>
  <c r="M144" i="2"/>
  <c r="M146" i="2"/>
  <c r="M147" i="2" s="1"/>
  <c r="M148" i="2"/>
  <c r="N138" i="2"/>
  <c r="N140" i="2"/>
  <c r="N142" i="2"/>
  <c r="N144" i="2"/>
  <c r="N146" i="2"/>
  <c r="N148" i="2"/>
  <c r="N137" i="2"/>
  <c r="O138" i="2"/>
  <c r="O140" i="2"/>
  <c r="O142" i="2"/>
  <c r="O143" i="2" s="1"/>
  <c r="O144" i="2"/>
  <c r="O145" i="2" s="1"/>
  <c r="O146" i="2"/>
  <c r="O148" i="2"/>
  <c r="P138" i="2"/>
  <c r="P140" i="2"/>
  <c r="P141" i="2" s="1"/>
  <c r="P144" i="2"/>
  <c r="P145" i="2" s="1"/>
  <c r="P146" i="2"/>
  <c r="P147" i="2" s="1"/>
  <c r="P148" i="2"/>
  <c r="P149" i="2" s="1"/>
  <c r="E139" i="2"/>
  <c r="F139" i="2"/>
  <c r="G139" i="2"/>
  <c r="J139" i="2"/>
  <c r="K139" i="2"/>
  <c r="N139" i="2"/>
  <c r="O139" i="2"/>
  <c r="E141" i="2"/>
  <c r="F141" i="2"/>
  <c r="G141" i="2"/>
  <c r="I141" i="2"/>
  <c r="J141" i="2"/>
  <c r="K141" i="2"/>
  <c r="N141" i="2"/>
  <c r="O141" i="2"/>
  <c r="E143" i="2"/>
  <c r="F143" i="2"/>
  <c r="H143" i="2"/>
  <c r="I143" i="2"/>
  <c r="L143" i="2"/>
  <c r="M143" i="2"/>
  <c r="N143" i="2"/>
  <c r="E145" i="2"/>
  <c r="F145" i="2"/>
  <c r="I145" i="2"/>
  <c r="J145" i="2"/>
  <c r="M145" i="2"/>
  <c r="N145" i="2"/>
  <c r="E147" i="2"/>
  <c r="F147" i="2"/>
  <c r="G147" i="2"/>
  <c r="J147" i="2"/>
  <c r="K147" i="2"/>
  <c r="N147" i="2"/>
  <c r="O147" i="2"/>
  <c r="E149" i="2"/>
  <c r="F149" i="2"/>
  <c r="G149" i="2"/>
  <c r="H149" i="2"/>
  <c r="I149" i="2"/>
  <c r="K149" i="2"/>
  <c r="M149" i="2"/>
  <c r="N149" i="2"/>
  <c r="O149" i="2"/>
  <c r="E151" i="2"/>
  <c r="E153" i="2"/>
  <c r="E154" i="2" s="1"/>
  <c r="E155" i="2"/>
  <c r="E157" i="2"/>
  <c r="E159" i="2"/>
  <c r="E150" i="2"/>
  <c r="F151" i="2"/>
  <c r="F150" i="2" s="1"/>
  <c r="F153" i="2"/>
  <c r="F155" i="2"/>
  <c r="F157" i="2"/>
  <c r="F158" i="2" s="1"/>
  <c r="F159" i="2"/>
  <c r="G151" i="2"/>
  <c r="G153" i="2"/>
  <c r="G155" i="2"/>
  <c r="G150" i="2" s="1"/>
  <c r="G157" i="2"/>
  <c r="G159" i="2"/>
  <c r="H151" i="2"/>
  <c r="H153" i="2"/>
  <c r="H155" i="2"/>
  <c r="H156" i="2" s="1"/>
  <c r="H157" i="2"/>
  <c r="H159" i="2"/>
  <c r="I151" i="2"/>
  <c r="I153" i="2"/>
  <c r="I155" i="2"/>
  <c r="I157" i="2"/>
  <c r="I159" i="2"/>
  <c r="J151" i="2"/>
  <c r="J153" i="2"/>
  <c r="J155" i="2"/>
  <c r="J156" i="2" s="1"/>
  <c r="J157" i="2"/>
  <c r="J159" i="2"/>
  <c r="J160" i="2" s="1"/>
  <c r="K151" i="2"/>
  <c r="K152" i="2" s="1"/>
  <c r="K153" i="2"/>
  <c r="K155" i="2"/>
  <c r="K157" i="2"/>
  <c r="K159" i="2"/>
  <c r="K160" i="2" s="1"/>
  <c r="L151" i="2"/>
  <c r="L153" i="2"/>
  <c r="L155" i="2"/>
  <c r="L156" i="2" s="1"/>
  <c r="L157" i="2"/>
  <c r="L159" i="2"/>
  <c r="M151" i="2"/>
  <c r="M153" i="2"/>
  <c r="M154" i="2" s="1"/>
  <c r="M155" i="2"/>
  <c r="M157" i="2"/>
  <c r="M159" i="2"/>
  <c r="M150" i="2"/>
  <c r="N151" i="2"/>
  <c r="N153" i="2"/>
  <c r="N155" i="2"/>
  <c r="N156" i="2" s="1"/>
  <c r="N157" i="2"/>
  <c r="N158" i="2" s="1"/>
  <c r="N159" i="2"/>
  <c r="N160" i="2" s="1"/>
  <c r="O151" i="2"/>
  <c r="O153" i="2"/>
  <c r="O155" i="2"/>
  <c r="O157" i="2"/>
  <c r="O159" i="2"/>
  <c r="P151" i="2"/>
  <c r="P153" i="2"/>
  <c r="P155" i="2"/>
  <c r="P157" i="2"/>
  <c r="P159" i="2"/>
  <c r="E152" i="2"/>
  <c r="F152" i="2"/>
  <c r="G152" i="2"/>
  <c r="I152" i="2"/>
  <c r="J152" i="2"/>
  <c r="M152" i="2"/>
  <c r="N152" i="2"/>
  <c r="O152" i="2"/>
  <c r="F154" i="2"/>
  <c r="G154" i="2"/>
  <c r="H154" i="2"/>
  <c r="I154" i="2"/>
  <c r="J154" i="2"/>
  <c r="K154" i="2"/>
  <c r="L154" i="2"/>
  <c r="N154" i="2"/>
  <c r="O154" i="2"/>
  <c r="P154" i="2"/>
  <c r="E156" i="2"/>
  <c r="F156" i="2"/>
  <c r="G156" i="2"/>
  <c r="I156" i="2"/>
  <c r="K156" i="2"/>
  <c r="M156" i="2"/>
  <c r="P156" i="2"/>
  <c r="E158" i="2"/>
  <c r="G158" i="2"/>
  <c r="H158" i="2"/>
  <c r="I158" i="2"/>
  <c r="J158" i="2"/>
  <c r="K158" i="2"/>
  <c r="L158" i="2"/>
  <c r="M158" i="2"/>
  <c r="O158" i="2"/>
  <c r="P158" i="2"/>
  <c r="E160" i="2"/>
  <c r="F160" i="2"/>
  <c r="G160" i="2"/>
  <c r="H160" i="2"/>
  <c r="I160" i="2"/>
  <c r="L160" i="2"/>
  <c r="M160" i="2"/>
  <c r="O160" i="2"/>
  <c r="P160" i="2"/>
  <c r="E162" i="2"/>
  <c r="E164" i="2"/>
  <c r="E166" i="2"/>
  <c r="E168" i="2"/>
  <c r="E169" i="2" s="1"/>
  <c r="E170" i="2"/>
  <c r="E172" i="2"/>
  <c r="E174" i="2"/>
  <c r="E176" i="2"/>
  <c r="E177" i="2" s="1"/>
  <c r="E180" i="2"/>
  <c r="F162" i="2"/>
  <c r="F163" i="2" s="1"/>
  <c r="F164" i="2"/>
  <c r="F165" i="2" s="1"/>
  <c r="F166" i="2"/>
  <c r="F167" i="2" s="1"/>
  <c r="F168" i="2"/>
  <c r="F170" i="2"/>
  <c r="F171" i="2" s="1"/>
  <c r="F172" i="2"/>
  <c r="F173" i="2" s="1"/>
  <c r="F174" i="2"/>
  <c r="F175" i="2" s="1"/>
  <c r="F176" i="2"/>
  <c r="F180" i="2"/>
  <c r="F181" i="2" s="1"/>
  <c r="G162" i="2"/>
  <c r="G164" i="2"/>
  <c r="G166" i="2"/>
  <c r="G168" i="2"/>
  <c r="G169" i="2" s="1"/>
  <c r="G170" i="2"/>
  <c r="G171" i="2" s="1"/>
  <c r="G172" i="2"/>
  <c r="G174" i="2"/>
  <c r="G176" i="2"/>
  <c r="G177" i="2" s="1"/>
  <c r="G180" i="2"/>
  <c r="G181" i="2" s="1"/>
  <c r="H162" i="2"/>
  <c r="H164" i="2"/>
  <c r="H166" i="2"/>
  <c r="H161" i="2" s="1"/>
  <c r="H168" i="2"/>
  <c r="H170" i="2"/>
  <c r="H172" i="2"/>
  <c r="H174" i="2"/>
  <c r="H176" i="2"/>
  <c r="H180" i="2"/>
  <c r="I162" i="2"/>
  <c r="I164" i="2"/>
  <c r="I166" i="2"/>
  <c r="I168" i="2"/>
  <c r="I170" i="2"/>
  <c r="I172" i="2"/>
  <c r="I174" i="2"/>
  <c r="I176" i="2"/>
  <c r="I177" i="2" s="1"/>
  <c r="I180" i="2"/>
  <c r="I181" i="2" s="1"/>
  <c r="J162" i="2"/>
  <c r="J163" i="2" s="1"/>
  <c r="J164" i="2"/>
  <c r="J165" i="2" s="1"/>
  <c r="J166" i="2"/>
  <c r="J167" i="2" s="1"/>
  <c r="J168" i="2"/>
  <c r="J170" i="2"/>
  <c r="J171" i="2" s="1"/>
  <c r="J172" i="2"/>
  <c r="J173" i="2" s="1"/>
  <c r="J174" i="2"/>
  <c r="J175" i="2" s="1"/>
  <c r="J176" i="2"/>
  <c r="J180" i="2"/>
  <c r="J181" i="2" s="1"/>
  <c r="K162" i="2"/>
  <c r="K164" i="2"/>
  <c r="K166" i="2"/>
  <c r="K168" i="2"/>
  <c r="K169" i="2" s="1"/>
  <c r="K170" i="2"/>
  <c r="K171" i="2" s="1"/>
  <c r="K172" i="2"/>
  <c r="K174" i="2"/>
  <c r="K176" i="2"/>
  <c r="K177" i="2" s="1"/>
  <c r="K180" i="2"/>
  <c r="K181" i="2" s="1"/>
  <c r="L162" i="2"/>
  <c r="L164" i="2"/>
  <c r="L165" i="2" s="1"/>
  <c r="L166" i="2"/>
  <c r="L168" i="2"/>
  <c r="L170" i="2"/>
  <c r="L172" i="2"/>
  <c r="L173" i="2" s="1"/>
  <c r="L174" i="2"/>
  <c r="L176" i="2"/>
  <c r="L180" i="2"/>
  <c r="L161" i="2"/>
  <c r="M162" i="2"/>
  <c r="M164" i="2"/>
  <c r="M166" i="2"/>
  <c r="M168" i="2"/>
  <c r="M169" i="2" s="1"/>
  <c r="M170" i="2"/>
  <c r="M172" i="2"/>
  <c r="M174" i="2"/>
  <c r="M176" i="2"/>
  <c r="M180" i="2"/>
  <c r="N162" i="2"/>
  <c r="N163" i="2" s="1"/>
  <c r="N164" i="2"/>
  <c r="N165" i="2" s="1"/>
  <c r="N166" i="2"/>
  <c r="N167" i="2" s="1"/>
  <c r="N168" i="2"/>
  <c r="N170" i="2"/>
  <c r="N171" i="2" s="1"/>
  <c r="N172" i="2"/>
  <c r="N173" i="2" s="1"/>
  <c r="N174" i="2"/>
  <c r="N175" i="2" s="1"/>
  <c r="N176" i="2"/>
  <c r="N180" i="2"/>
  <c r="N181" i="2" s="1"/>
  <c r="O162" i="2"/>
  <c r="O164" i="2"/>
  <c r="O166" i="2"/>
  <c r="O167" i="2" s="1"/>
  <c r="O168" i="2"/>
  <c r="O169" i="2" s="1"/>
  <c r="O170" i="2"/>
  <c r="O171" i="2" s="1"/>
  <c r="O172" i="2"/>
  <c r="O174" i="2"/>
  <c r="O176" i="2"/>
  <c r="O177" i="2" s="1"/>
  <c r="O180" i="2"/>
  <c r="O181" i="2" s="1"/>
  <c r="P162" i="2"/>
  <c r="P164" i="2"/>
  <c r="P161" i="2" s="1"/>
  <c r="P166" i="2"/>
  <c r="P168" i="2"/>
  <c r="P172" i="2"/>
  <c r="P174" i="2"/>
  <c r="P175" i="2" s="1"/>
  <c r="P176" i="2"/>
  <c r="P180" i="2"/>
  <c r="E163" i="2"/>
  <c r="H163" i="2"/>
  <c r="I163" i="2"/>
  <c r="L163" i="2"/>
  <c r="M163" i="2"/>
  <c r="P163" i="2"/>
  <c r="E165" i="2"/>
  <c r="G165" i="2"/>
  <c r="H165" i="2"/>
  <c r="I165" i="2"/>
  <c r="K165" i="2"/>
  <c r="M165" i="2"/>
  <c r="O165" i="2"/>
  <c r="P165" i="2"/>
  <c r="E167" i="2"/>
  <c r="G167" i="2"/>
  <c r="H167" i="2"/>
  <c r="I167" i="2"/>
  <c r="K167" i="2"/>
  <c r="L167" i="2"/>
  <c r="M167" i="2"/>
  <c r="P167" i="2"/>
  <c r="F169" i="2"/>
  <c r="H169" i="2"/>
  <c r="I169" i="2"/>
  <c r="J169" i="2"/>
  <c r="L169" i="2"/>
  <c r="N169" i="2"/>
  <c r="P169" i="2"/>
  <c r="E171" i="2"/>
  <c r="H171" i="2"/>
  <c r="I171" i="2"/>
  <c r="L171" i="2"/>
  <c r="M171" i="2"/>
  <c r="P171" i="2"/>
  <c r="E173" i="2"/>
  <c r="G173" i="2"/>
  <c r="H173" i="2"/>
  <c r="I173" i="2"/>
  <c r="K173" i="2"/>
  <c r="M173" i="2"/>
  <c r="O173" i="2"/>
  <c r="P173" i="2"/>
  <c r="E175" i="2"/>
  <c r="G175" i="2"/>
  <c r="H175" i="2"/>
  <c r="I175" i="2"/>
  <c r="K175" i="2"/>
  <c r="L175" i="2"/>
  <c r="M175" i="2"/>
  <c r="O175" i="2"/>
  <c r="F177" i="2"/>
  <c r="H177" i="2"/>
  <c r="J177" i="2"/>
  <c r="L177" i="2"/>
  <c r="M177" i="2"/>
  <c r="N177" i="2"/>
  <c r="P177" i="2"/>
  <c r="E178" i="2"/>
  <c r="F178" i="2"/>
  <c r="G178" i="2"/>
  <c r="H178" i="2"/>
  <c r="I178" i="2"/>
  <c r="J178" i="2"/>
  <c r="K178" i="2"/>
  <c r="L178" i="2"/>
  <c r="M178" i="2"/>
  <c r="N178" i="2"/>
  <c r="O178" i="2"/>
  <c r="E179" i="2"/>
  <c r="F179" i="2"/>
  <c r="G179" i="2"/>
  <c r="H179" i="2"/>
  <c r="I179" i="2"/>
  <c r="J179" i="2"/>
  <c r="K179" i="2"/>
  <c r="L179" i="2"/>
  <c r="M179" i="2"/>
  <c r="N179" i="2"/>
  <c r="O179" i="2"/>
  <c r="P179" i="2"/>
  <c r="E181" i="2"/>
  <c r="H181" i="2"/>
  <c r="L181" i="2"/>
  <c r="M181" i="2"/>
  <c r="P181" i="2"/>
  <c r="E182" i="2"/>
  <c r="F182" i="2"/>
  <c r="G182" i="2"/>
  <c r="H182" i="2"/>
  <c r="I182" i="2"/>
  <c r="J182" i="2"/>
  <c r="K182" i="2"/>
  <c r="L182" i="2"/>
  <c r="M182" i="2"/>
  <c r="N182" i="2"/>
  <c r="O182" i="2"/>
  <c r="P182" i="2"/>
  <c r="E183" i="2"/>
  <c r="F183" i="2"/>
  <c r="G183" i="2"/>
  <c r="H183" i="2"/>
  <c r="I183" i="2"/>
  <c r="J183" i="2"/>
  <c r="K183" i="2"/>
  <c r="L183" i="2"/>
  <c r="M183" i="2"/>
  <c r="N183" i="2"/>
  <c r="O183" i="2"/>
  <c r="P183" i="2"/>
  <c r="E184" i="2"/>
  <c r="F184" i="2"/>
  <c r="G184" i="2"/>
  <c r="H184" i="2"/>
  <c r="I184" i="2"/>
  <c r="J184" i="2"/>
  <c r="K184" i="2"/>
  <c r="L184" i="2"/>
  <c r="M184" i="2"/>
  <c r="N184" i="2"/>
  <c r="O184" i="2"/>
  <c r="P184" i="2"/>
  <c r="E185" i="2"/>
  <c r="F185" i="2"/>
  <c r="G185" i="2"/>
  <c r="H185" i="2"/>
  <c r="I185" i="2"/>
  <c r="J185" i="2"/>
  <c r="K185" i="2"/>
  <c r="L185" i="2"/>
  <c r="M185" i="2"/>
  <c r="N185" i="2"/>
  <c r="O185" i="2"/>
  <c r="P185" i="2"/>
  <c r="E186" i="2"/>
  <c r="F186" i="2"/>
  <c r="G186" i="2"/>
  <c r="H186" i="2"/>
  <c r="I186" i="2"/>
  <c r="J186" i="2"/>
  <c r="K186" i="2"/>
  <c r="L186" i="2"/>
  <c r="M186" i="2"/>
  <c r="N186" i="2"/>
  <c r="O186" i="2"/>
  <c r="P186" i="2"/>
  <c r="E187" i="2"/>
  <c r="F187" i="2"/>
  <c r="G187" i="2"/>
  <c r="H187" i="2"/>
  <c r="I187" i="2"/>
  <c r="J187" i="2"/>
  <c r="K187" i="2"/>
  <c r="L187" i="2"/>
  <c r="M187" i="2"/>
  <c r="N187" i="2"/>
  <c r="O187" i="2"/>
  <c r="P187" i="2"/>
  <c r="E188" i="2"/>
  <c r="F188" i="2"/>
  <c r="G188" i="2"/>
  <c r="H188" i="2"/>
  <c r="I188" i="2"/>
  <c r="J188" i="2"/>
  <c r="K188" i="2"/>
  <c r="L188" i="2"/>
  <c r="M188" i="2"/>
  <c r="N188" i="2"/>
  <c r="O188" i="2"/>
  <c r="P188" i="2"/>
  <c r="E189" i="2"/>
  <c r="F189" i="2"/>
  <c r="G189" i="2"/>
  <c r="H189" i="2"/>
  <c r="I189" i="2"/>
  <c r="J189" i="2"/>
  <c r="K189" i="2"/>
  <c r="L189" i="2"/>
  <c r="M189" i="2"/>
  <c r="N189" i="2"/>
  <c r="O189" i="2"/>
  <c r="P189" i="2"/>
  <c r="E190" i="2"/>
  <c r="F190" i="2"/>
  <c r="G190" i="2"/>
  <c r="H190" i="2"/>
  <c r="I190" i="2"/>
  <c r="J190" i="2"/>
  <c r="K190" i="2"/>
  <c r="L190" i="2"/>
  <c r="M190" i="2"/>
  <c r="N190" i="2"/>
  <c r="O190" i="2"/>
  <c r="P190" i="2"/>
  <c r="E191" i="2"/>
  <c r="F191" i="2"/>
  <c r="G191" i="2"/>
  <c r="H191" i="2"/>
  <c r="I191" i="2"/>
  <c r="J191" i="2"/>
  <c r="K191" i="2"/>
  <c r="L191" i="2"/>
  <c r="M191" i="2"/>
  <c r="N191" i="2"/>
  <c r="O191" i="2"/>
  <c r="P191" i="2"/>
  <c r="E192" i="2"/>
  <c r="F192" i="2"/>
  <c r="G192" i="2"/>
  <c r="H192" i="2"/>
  <c r="I192" i="2"/>
  <c r="K192" i="2"/>
  <c r="L192" i="2"/>
  <c r="M192" i="2"/>
  <c r="N192" i="2"/>
  <c r="O192" i="2"/>
  <c r="E193" i="2"/>
  <c r="F193" i="2"/>
  <c r="G193" i="2"/>
  <c r="H193" i="2"/>
  <c r="I193" i="2"/>
  <c r="J193" i="2"/>
  <c r="K193" i="2"/>
  <c r="L193" i="2"/>
  <c r="M193" i="2"/>
  <c r="N193" i="2"/>
  <c r="O193" i="2"/>
  <c r="P193" i="2"/>
  <c r="E194" i="2"/>
  <c r="F194" i="2"/>
  <c r="G194" i="2"/>
  <c r="H194" i="2"/>
  <c r="I194" i="2"/>
  <c r="J194" i="2"/>
  <c r="K194" i="2"/>
  <c r="L194" i="2"/>
  <c r="M194" i="2"/>
  <c r="N194" i="2"/>
  <c r="O194" i="2"/>
  <c r="P194" i="2"/>
  <c r="E195" i="2"/>
  <c r="F195" i="2"/>
  <c r="G195" i="2"/>
  <c r="H195" i="2"/>
  <c r="I195" i="2"/>
  <c r="J195" i="2"/>
  <c r="K195" i="2"/>
  <c r="L195" i="2"/>
  <c r="M195" i="2"/>
  <c r="N195" i="2"/>
  <c r="O195" i="2"/>
  <c r="P195" i="2"/>
  <c r="F197" i="2"/>
  <c r="G197" i="2"/>
  <c r="H197" i="2"/>
  <c r="I197" i="2"/>
  <c r="J197" i="2"/>
  <c r="K197" i="2"/>
  <c r="L197" i="2"/>
  <c r="M197" i="2"/>
  <c r="N197" i="2"/>
  <c r="O197" i="2"/>
  <c r="F198" i="2"/>
  <c r="G198" i="2"/>
  <c r="H198" i="2"/>
  <c r="I198" i="2"/>
  <c r="J198" i="2"/>
  <c r="K198" i="2"/>
  <c r="L198" i="2"/>
  <c r="M198" i="2"/>
  <c r="N198" i="2"/>
  <c r="O198" i="2"/>
  <c r="E199" i="2"/>
  <c r="F199" i="2"/>
  <c r="G199" i="2"/>
  <c r="H199" i="2"/>
  <c r="I199" i="2"/>
  <c r="J199" i="2"/>
  <c r="K199" i="2"/>
  <c r="L199" i="2"/>
  <c r="M199" i="2"/>
  <c r="N199" i="2"/>
  <c r="O199" i="2"/>
  <c r="P199" i="2"/>
  <c r="E200" i="2"/>
  <c r="F200" i="2"/>
  <c r="G200" i="2"/>
  <c r="H200" i="2"/>
  <c r="I200" i="2"/>
  <c r="J200" i="2"/>
  <c r="K200" i="2"/>
  <c r="L200" i="2"/>
  <c r="M200" i="2"/>
  <c r="N200" i="2"/>
  <c r="O200" i="2"/>
  <c r="P200" i="2"/>
  <c r="E201" i="2"/>
  <c r="F201" i="2"/>
  <c r="G201" i="2"/>
  <c r="H201" i="2"/>
  <c r="I201" i="2"/>
  <c r="J201" i="2"/>
  <c r="K201" i="2"/>
  <c r="L201" i="2"/>
  <c r="M201" i="2"/>
  <c r="N201" i="2"/>
  <c r="O201" i="2"/>
  <c r="P201" i="2"/>
  <c r="E202" i="2"/>
  <c r="F202" i="2"/>
  <c r="G202" i="2"/>
  <c r="H202" i="2"/>
  <c r="I202" i="2"/>
  <c r="J202" i="2"/>
  <c r="K202" i="2"/>
  <c r="L202" i="2"/>
  <c r="M202" i="2"/>
  <c r="N202" i="2"/>
  <c r="O202" i="2"/>
  <c r="P202" i="2"/>
  <c r="E204" i="2"/>
  <c r="F204" i="2"/>
  <c r="G204" i="2"/>
  <c r="H204" i="2"/>
  <c r="I204" i="2"/>
  <c r="J204" i="2"/>
  <c r="K204" i="2"/>
  <c r="L204" i="2"/>
  <c r="M204" i="2"/>
  <c r="N204" i="2"/>
  <c r="O204" i="2"/>
  <c r="P204" i="2"/>
  <c r="E206" i="2"/>
  <c r="F206" i="2"/>
  <c r="G206" i="2"/>
  <c r="H206" i="2"/>
  <c r="I206" i="2"/>
  <c r="J206" i="2"/>
  <c r="K206" i="2"/>
  <c r="L206" i="2"/>
  <c r="M206" i="2"/>
  <c r="N206" i="2"/>
  <c r="O206" i="2"/>
  <c r="P206" i="2"/>
  <c r="F210" i="2"/>
  <c r="G210" i="2"/>
  <c r="H210" i="2"/>
  <c r="H211" i="2" s="1"/>
  <c r="I210" i="2"/>
  <c r="I211" i="2" s="1"/>
  <c r="K210" i="2"/>
  <c r="L210" i="2"/>
  <c r="M210" i="2"/>
  <c r="M211" i="2" s="1"/>
  <c r="N210" i="2"/>
  <c r="F211" i="2"/>
  <c r="G211" i="2"/>
  <c r="K211" i="2"/>
  <c r="L211" i="2"/>
  <c r="N211" i="2"/>
  <c r="E212" i="2"/>
  <c r="F212" i="2"/>
  <c r="G212" i="2"/>
  <c r="H212" i="2"/>
  <c r="I212" i="2"/>
  <c r="J212" i="2"/>
  <c r="K212" i="2"/>
  <c r="L212" i="2"/>
  <c r="M212" i="2"/>
  <c r="N212" i="2"/>
  <c r="O212" i="2"/>
  <c r="E213" i="2"/>
  <c r="F213" i="2"/>
  <c r="G213" i="2"/>
  <c r="H213" i="2"/>
  <c r="I213" i="2"/>
  <c r="J213" i="2"/>
  <c r="K213" i="2"/>
  <c r="L213" i="2"/>
  <c r="M213" i="2"/>
  <c r="N213" i="2"/>
  <c r="O213" i="2"/>
  <c r="P213" i="2"/>
  <c r="E215" i="2"/>
  <c r="E214" i="2" s="1"/>
  <c r="F215" i="2"/>
  <c r="F214" i="2"/>
  <c r="G215" i="2"/>
  <c r="G214" i="2" s="1"/>
  <c r="H215" i="2"/>
  <c r="H214" i="2"/>
  <c r="I215" i="2"/>
  <c r="I214" i="2" s="1"/>
  <c r="J215" i="2"/>
  <c r="J214" i="2"/>
  <c r="K215" i="2"/>
  <c r="K214" i="2" s="1"/>
  <c r="L215" i="2"/>
  <c r="L214" i="2"/>
  <c r="M215" i="2"/>
  <c r="M214" i="2" s="1"/>
  <c r="N215" i="2"/>
  <c r="N214" i="2"/>
  <c r="O215" i="2"/>
  <c r="O214" i="2" s="1"/>
  <c r="P214" i="2"/>
  <c r="E218" i="2"/>
  <c r="F218" i="2"/>
  <c r="G218" i="2"/>
  <c r="H218" i="2"/>
  <c r="I218" i="2"/>
  <c r="J218" i="2"/>
  <c r="K218" i="2"/>
  <c r="L218" i="2"/>
  <c r="M218" i="2"/>
  <c r="N218" i="2"/>
  <c r="O218" i="2"/>
  <c r="P218" i="2"/>
  <c r="F219" i="2"/>
  <c r="G219" i="2"/>
  <c r="H219" i="2"/>
  <c r="I219" i="2"/>
  <c r="J219" i="2"/>
  <c r="K219" i="2"/>
  <c r="L219" i="2"/>
  <c r="M219" i="2"/>
  <c r="N219" i="2"/>
  <c r="O219" i="2"/>
  <c r="E220" i="2"/>
  <c r="F220" i="2"/>
  <c r="G220" i="2"/>
  <c r="H220" i="2"/>
  <c r="I220" i="2"/>
  <c r="J220" i="2"/>
  <c r="K220" i="2"/>
  <c r="L220" i="2"/>
  <c r="M220" i="2"/>
  <c r="N220" i="2"/>
  <c r="O220" i="2"/>
  <c r="G221" i="2"/>
  <c r="H221" i="2"/>
  <c r="I221" i="2"/>
  <c r="J221" i="2"/>
  <c r="K221" i="2"/>
  <c r="L221" i="2"/>
  <c r="M221" i="2"/>
  <c r="N221" i="2"/>
  <c r="O221" i="2"/>
  <c r="P221" i="2"/>
  <c r="E222" i="2"/>
  <c r="F222" i="2"/>
  <c r="G222" i="2"/>
  <c r="H222" i="2"/>
  <c r="I222" i="2"/>
  <c r="J222" i="2"/>
  <c r="K222" i="2"/>
  <c r="L222" i="2"/>
  <c r="M222" i="2"/>
  <c r="N222" i="2"/>
  <c r="O222" i="2"/>
  <c r="E223" i="2"/>
  <c r="F223" i="2"/>
  <c r="G223" i="2"/>
  <c r="H223" i="2"/>
  <c r="I223" i="2"/>
  <c r="J223" i="2"/>
  <c r="K223" i="2"/>
  <c r="L223" i="2"/>
  <c r="M223" i="2"/>
  <c r="N223" i="2"/>
  <c r="O223" i="2"/>
  <c r="E224" i="2"/>
  <c r="F224" i="2"/>
  <c r="G224" i="2"/>
  <c r="H224" i="2"/>
  <c r="I224" i="2"/>
  <c r="J224" i="2"/>
  <c r="K224" i="2"/>
  <c r="L224" i="2"/>
  <c r="M224" i="2"/>
  <c r="N224" i="2"/>
  <c r="O224" i="2"/>
  <c r="P224" i="2"/>
  <c r="E225" i="2"/>
  <c r="F225" i="2"/>
  <c r="G225" i="2"/>
  <c r="H225" i="2"/>
  <c r="I225" i="2"/>
  <c r="J225" i="2"/>
  <c r="K225" i="2"/>
  <c r="L225" i="2"/>
  <c r="M225" i="2"/>
  <c r="N225" i="2"/>
  <c r="O225" i="2"/>
  <c r="P225" i="2"/>
  <c r="F226" i="2"/>
  <c r="G226" i="2"/>
  <c r="H226" i="2"/>
  <c r="I226" i="2"/>
  <c r="J226" i="2"/>
  <c r="K226" i="2"/>
  <c r="L226" i="2"/>
  <c r="M226" i="2"/>
  <c r="N226" i="2"/>
  <c r="O226" i="2"/>
  <c r="E228" i="2"/>
  <c r="F228" i="2"/>
  <c r="P228" i="2"/>
  <c r="E229" i="2"/>
  <c r="F229" i="2"/>
  <c r="F230" i="2" s="1"/>
  <c r="G229" i="2"/>
  <c r="G230" i="2" s="1"/>
  <c r="H229" i="2"/>
  <c r="I229" i="2"/>
  <c r="J229" i="2"/>
  <c r="K229" i="2"/>
  <c r="K230" i="2" s="1"/>
  <c r="L229" i="2"/>
  <c r="M229" i="2"/>
  <c r="N229" i="2"/>
  <c r="O229" i="2"/>
  <c r="O230" i="2" s="1"/>
  <c r="P229" i="2"/>
  <c r="E230" i="2"/>
  <c r="H230" i="2"/>
  <c r="I230" i="2"/>
  <c r="J230" i="2"/>
  <c r="L230" i="2"/>
  <c r="M230" i="2"/>
  <c r="N230" i="2"/>
  <c r="P230" i="2"/>
  <c r="E231" i="2"/>
  <c r="F231" i="2"/>
  <c r="G231" i="2"/>
  <c r="H231" i="2"/>
  <c r="I231" i="2"/>
  <c r="J231" i="2"/>
  <c r="K231" i="2"/>
  <c r="L231" i="2"/>
  <c r="M231" i="2"/>
  <c r="N231" i="2"/>
  <c r="O231" i="2"/>
  <c r="P231" i="2"/>
  <c r="E232" i="2"/>
  <c r="F232" i="2"/>
  <c r="G232" i="2"/>
  <c r="H232" i="2"/>
  <c r="I232" i="2"/>
  <c r="J232" i="2"/>
  <c r="K232" i="2"/>
  <c r="L232" i="2"/>
  <c r="M232" i="2"/>
  <c r="N232" i="2"/>
  <c r="O232" i="2"/>
  <c r="P232" i="2"/>
  <c r="E233" i="2"/>
  <c r="F233" i="2"/>
  <c r="G233" i="2"/>
  <c r="H233" i="2"/>
  <c r="I233" i="2"/>
  <c r="J233" i="2"/>
  <c r="K233" i="2"/>
  <c r="L233" i="2"/>
  <c r="M233" i="2"/>
  <c r="N233" i="2"/>
  <c r="O233" i="2"/>
  <c r="P233" i="2"/>
  <c r="F234" i="2"/>
  <c r="G234" i="2"/>
  <c r="H234" i="2"/>
  <c r="H235" i="2" s="1"/>
  <c r="I234" i="2"/>
  <c r="J234" i="2"/>
  <c r="K234" i="2"/>
  <c r="L234" i="2"/>
  <c r="L235" i="2" s="1"/>
  <c r="M234" i="2"/>
  <c r="N234" i="2"/>
  <c r="O234" i="2"/>
  <c r="F235" i="2"/>
  <c r="G235" i="2"/>
  <c r="I235" i="2"/>
  <c r="J235" i="2"/>
  <c r="K235" i="2"/>
  <c r="M235" i="2"/>
  <c r="N235" i="2"/>
  <c r="O235" i="2"/>
  <c r="E236" i="2"/>
  <c r="F236" i="2"/>
  <c r="G236" i="2"/>
  <c r="H236" i="2"/>
  <c r="I236" i="2"/>
  <c r="J236" i="2"/>
  <c r="K236" i="2"/>
  <c r="L236" i="2"/>
  <c r="M236" i="2"/>
  <c r="N236" i="2"/>
  <c r="O236" i="2"/>
  <c r="P236" i="2"/>
  <c r="E237" i="2"/>
  <c r="F237" i="2"/>
  <c r="G237" i="2"/>
  <c r="H237" i="2"/>
  <c r="I237" i="2"/>
  <c r="J237" i="2"/>
  <c r="K237" i="2"/>
  <c r="L237" i="2"/>
  <c r="M237" i="2"/>
  <c r="N237" i="2"/>
  <c r="O237" i="2"/>
  <c r="P237" i="2"/>
  <c r="E238" i="2"/>
  <c r="F238" i="2"/>
  <c r="G238" i="2"/>
  <c r="H238" i="2"/>
  <c r="I238" i="2"/>
  <c r="J238" i="2"/>
  <c r="K238" i="2"/>
  <c r="L238" i="2"/>
  <c r="M238" i="2"/>
  <c r="N238" i="2"/>
  <c r="O238" i="2"/>
  <c r="P238" i="2"/>
  <c r="E239" i="2"/>
  <c r="F239" i="2"/>
  <c r="G239" i="2"/>
  <c r="H239" i="2"/>
  <c r="I239" i="2"/>
  <c r="J239" i="2"/>
  <c r="K239" i="2"/>
  <c r="L239" i="2"/>
  <c r="M239" i="2"/>
  <c r="N239" i="2"/>
  <c r="O239" i="2"/>
  <c r="P239" i="2"/>
  <c r="E240" i="2"/>
  <c r="F240" i="2"/>
  <c r="G240" i="2"/>
  <c r="H240" i="2"/>
  <c r="I240" i="2"/>
  <c r="J240" i="2"/>
  <c r="K240" i="2"/>
  <c r="L240" i="2"/>
  <c r="M240" i="2"/>
  <c r="N240" i="2"/>
  <c r="O240" i="2"/>
  <c r="P240" i="2"/>
  <c r="E241" i="2"/>
  <c r="F241" i="2"/>
  <c r="G241" i="2"/>
  <c r="H241" i="2"/>
  <c r="I241" i="2"/>
  <c r="J241" i="2"/>
  <c r="K241" i="2"/>
  <c r="L241" i="2"/>
  <c r="M241" i="2"/>
  <c r="N241" i="2"/>
  <c r="O241" i="2"/>
  <c r="P241" i="2"/>
  <c r="E242" i="2"/>
  <c r="F242" i="2"/>
  <c r="G242" i="2"/>
  <c r="H242" i="2"/>
  <c r="I242" i="2"/>
  <c r="J242" i="2"/>
  <c r="K242" i="2"/>
  <c r="L242" i="2"/>
  <c r="M242" i="2"/>
  <c r="N242" i="2"/>
  <c r="O242" i="2"/>
  <c r="P242" i="2"/>
  <c r="E243" i="2"/>
  <c r="F243" i="2"/>
  <c r="G243" i="2"/>
  <c r="H243" i="2"/>
  <c r="I243" i="2"/>
  <c r="J243" i="2"/>
  <c r="K243" i="2"/>
  <c r="L243" i="2"/>
  <c r="M243" i="2"/>
  <c r="N243" i="2"/>
  <c r="O243" i="2"/>
  <c r="P243" i="2"/>
  <c r="E248" i="2"/>
  <c r="F248" i="2"/>
  <c r="G248" i="2"/>
  <c r="H248" i="2"/>
  <c r="I248" i="2"/>
  <c r="J248" i="2"/>
  <c r="K248" i="2"/>
  <c r="L248" i="2"/>
  <c r="M248" i="2"/>
  <c r="N248" i="2"/>
  <c r="O248" i="2"/>
  <c r="P248" i="2"/>
  <c r="E249" i="2"/>
  <c r="F249" i="2"/>
  <c r="G249" i="2"/>
  <c r="H249" i="2"/>
  <c r="I249" i="2"/>
  <c r="J249" i="2"/>
  <c r="K249" i="2"/>
  <c r="L249" i="2"/>
  <c r="M249" i="2"/>
  <c r="N249" i="2"/>
  <c r="O249" i="2"/>
  <c r="P249" i="2"/>
  <c r="E250" i="2"/>
  <c r="F250" i="2"/>
  <c r="G250" i="2"/>
  <c r="H250" i="2"/>
  <c r="I250" i="2"/>
  <c r="J250" i="2"/>
  <c r="K250" i="2"/>
  <c r="L250" i="2"/>
  <c r="M250" i="2"/>
  <c r="N250" i="2"/>
  <c r="O250" i="2"/>
  <c r="P250" i="2"/>
  <c r="E251" i="2"/>
  <c r="F251" i="2"/>
  <c r="G251" i="2"/>
  <c r="H251" i="2"/>
  <c r="I251" i="2"/>
  <c r="J251" i="2"/>
  <c r="K251" i="2"/>
  <c r="L251" i="2"/>
  <c r="M251" i="2"/>
  <c r="N251" i="2"/>
  <c r="O251" i="2"/>
  <c r="P251" i="2"/>
  <c r="E252" i="2"/>
  <c r="F252" i="2"/>
  <c r="G252" i="2"/>
  <c r="H252" i="2"/>
  <c r="I252" i="2"/>
  <c r="J252" i="2"/>
  <c r="K252" i="2"/>
  <c r="L252" i="2"/>
  <c r="M252" i="2"/>
  <c r="N252" i="2"/>
  <c r="O252" i="2"/>
  <c r="P252" i="2"/>
  <c r="E253" i="2"/>
  <c r="F253" i="2"/>
  <c r="G253" i="2"/>
  <c r="H253" i="2"/>
  <c r="I253" i="2"/>
  <c r="J253" i="2"/>
  <c r="K253" i="2"/>
  <c r="L253" i="2"/>
  <c r="M253" i="2"/>
  <c r="E254" i="2"/>
  <c r="F254" i="2"/>
  <c r="G254" i="2"/>
  <c r="H254" i="2"/>
  <c r="I254" i="2"/>
  <c r="J254" i="2"/>
  <c r="K254" i="2"/>
  <c r="L254" i="2"/>
  <c r="M254" i="2"/>
  <c r="N254" i="2"/>
  <c r="O254" i="2"/>
  <c r="P254" i="2"/>
  <c r="E256" i="2"/>
  <c r="E258" i="2" s="1"/>
  <c r="F256" i="2"/>
  <c r="F258" i="2" s="1"/>
  <c r="G256" i="2"/>
  <c r="H256" i="2"/>
  <c r="I256" i="2"/>
  <c r="I258" i="2" s="1"/>
  <c r="J256" i="2"/>
  <c r="J258" i="2" s="1"/>
  <c r="K256" i="2"/>
  <c r="L256" i="2"/>
  <c r="M256" i="2"/>
  <c r="M258" i="2" s="1"/>
  <c r="N256" i="2"/>
  <c r="N258" i="2" s="1"/>
  <c r="O256" i="2"/>
  <c r="F257" i="2"/>
  <c r="G257" i="2"/>
  <c r="H257" i="2"/>
  <c r="J257" i="2"/>
  <c r="K257" i="2"/>
  <c r="L257" i="2"/>
  <c r="N257" i="2"/>
  <c r="O257" i="2"/>
  <c r="G258" i="2"/>
  <c r="H258" i="2"/>
  <c r="K258" i="2"/>
  <c r="L258" i="2"/>
  <c r="O258" i="2"/>
  <c r="E260" i="2"/>
  <c r="F260" i="2"/>
  <c r="G260" i="2"/>
  <c r="H260" i="2"/>
  <c r="I260" i="2"/>
  <c r="J260" i="2"/>
  <c r="K260" i="2"/>
  <c r="L260" i="2"/>
  <c r="M260" i="2"/>
  <c r="N260" i="2"/>
  <c r="O260" i="2"/>
  <c r="P260" i="2"/>
  <c r="D264" i="2"/>
  <c r="E265" i="2"/>
  <c r="F265" i="2"/>
  <c r="I265" i="2"/>
  <c r="O150" i="2" l="1"/>
  <c r="O156" i="2"/>
  <c r="I130" i="2"/>
  <c r="I122" i="2"/>
  <c r="G122" i="2"/>
  <c r="P257" i="2"/>
  <c r="P258" i="2"/>
  <c r="P71" i="1"/>
  <c r="P74" i="2" s="1"/>
  <c r="P75" i="2" s="1"/>
  <c r="J74" i="2"/>
  <c r="J75" i="2" s="1"/>
  <c r="E14" i="2"/>
  <c r="E15" i="2" s="1"/>
  <c r="M257" i="2"/>
  <c r="I257" i="2"/>
  <c r="E257" i="2"/>
  <c r="N161" i="2"/>
  <c r="I161" i="2"/>
  <c r="F161" i="2"/>
  <c r="P150" i="2"/>
  <c r="P152" i="2"/>
  <c r="L137" i="2"/>
  <c r="L139" i="2"/>
  <c r="I137" i="2"/>
  <c r="I139" i="2"/>
  <c r="J122" i="2"/>
  <c r="J124" i="2"/>
  <c r="O14" i="2"/>
  <c r="O15" i="2" s="1"/>
  <c r="K14" i="2"/>
  <c r="K15" i="2" s="1"/>
  <c r="P203" i="1"/>
  <c r="P226" i="2" s="1"/>
  <c r="E226" i="2"/>
  <c r="P195" i="1"/>
  <c r="P219" i="2" s="1"/>
  <c r="E188" i="1"/>
  <c r="E210" i="2" s="1"/>
  <c r="E211" i="2" s="1"/>
  <c r="M245" i="1"/>
  <c r="M265" i="2" s="1"/>
  <c r="M117" i="2"/>
  <c r="M118" i="2" s="1"/>
  <c r="K161" i="2"/>
  <c r="K163" i="2"/>
  <c r="I150" i="2"/>
  <c r="K137" i="2"/>
  <c r="O122" i="2"/>
  <c r="O124" i="2"/>
  <c r="O161" i="2"/>
  <c r="O163" i="2"/>
  <c r="G161" i="2"/>
  <c r="G163" i="2"/>
  <c r="E219" i="2"/>
  <c r="M161" i="2"/>
  <c r="J161" i="2"/>
  <c r="E161" i="2"/>
  <c r="N150" i="2"/>
  <c r="K150" i="2"/>
  <c r="H150" i="2"/>
  <c r="H152" i="2"/>
  <c r="G124" i="2"/>
  <c r="J150" i="2"/>
  <c r="P137" i="2"/>
  <c r="P139" i="2"/>
  <c r="M137" i="2"/>
  <c r="H137" i="2"/>
  <c r="H139" i="2"/>
  <c r="E137" i="2"/>
  <c r="N122" i="2"/>
  <c r="N124" i="2"/>
  <c r="K122" i="2"/>
  <c r="F122" i="2"/>
  <c r="F124" i="2"/>
  <c r="L150" i="2"/>
  <c r="L152" i="2"/>
  <c r="M139" i="2"/>
  <c r="O137" i="2"/>
  <c r="G137" i="2"/>
  <c r="M122" i="2"/>
  <c r="E122" i="2"/>
  <c r="E212" i="1"/>
  <c r="E234" i="2" s="1"/>
  <c r="E235" i="2" s="1"/>
  <c r="P232" i="1"/>
  <c r="P253" i="2" s="1"/>
  <c r="P76" i="1"/>
  <c r="P80" i="2" s="1"/>
  <c r="J80" i="2"/>
  <c r="P167" i="1"/>
  <c r="P146" i="1"/>
  <c r="P130" i="1"/>
  <c r="P114" i="1"/>
  <c r="L245" i="1"/>
  <c r="L265" i="2" s="1"/>
  <c r="J188" i="1"/>
  <c r="J210" i="2" s="1"/>
  <c r="J211" i="2" s="1"/>
  <c r="P189" i="1"/>
  <c r="J99" i="1"/>
  <c r="J117" i="2" s="1"/>
  <c r="J118" i="2" s="1"/>
  <c r="J34" i="2"/>
  <c r="J15" i="1"/>
  <c r="P82" i="1"/>
  <c r="P85" i="2" s="1"/>
  <c r="P89" i="1"/>
  <c r="P91" i="2" s="1"/>
  <c r="L63" i="2"/>
  <c r="L64" i="2" s="1"/>
  <c r="P212" i="1"/>
  <c r="P234" i="2" s="1"/>
  <c r="P235" i="2" s="1"/>
  <c r="P48" i="1"/>
  <c r="E44" i="1"/>
  <c r="P36" i="1"/>
  <c r="P34" i="2" s="1"/>
  <c r="E33" i="2"/>
  <c r="P33" i="1"/>
  <c r="E25" i="2"/>
  <c r="E23" i="2" s="1"/>
  <c r="P23" i="1"/>
  <c r="P25" i="2" s="1"/>
  <c r="P23" i="2" s="1"/>
  <c r="P196" i="1"/>
  <c r="P220" i="2" s="1"/>
  <c r="P198" i="1"/>
  <c r="P222" i="2" s="1"/>
  <c r="E178" i="1"/>
  <c r="N245" i="1"/>
  <c r="N265" i="2" s="1"/>
  <c r="H245" i="1"/>
  <c r="H265" i="2" s="1"/>
  <c r="N99" i="1"/>
  <c r="N117" i="2" s="1"/>
  <c r="N118" i="2" s="1"/>
  <c r="J170" i="1"/>
  <c r="E99" i="1"/>
  <c r="P43" i="1"/>
  <c r="P45" i="2" s="1"/>
  <c r="P46" i="2" s="1"/>
  <c r="P223" i="1"/>
  <c r="P246" i="2" s="1"/>
  <c r="P74" i="1"/>
  <c r="P77" i="2" s="1"/>
  <c r="J261" i="2"/>
  <c r="E247" i="2"/>
  <c r="P79" i="1"/>
  <c r="P84" i="2" s="1"/>
  <c r="E244" i="2"/>
  <c r="E117" i="2" l="1"/>
  <c r="E118" i="2" s="1"/>
  <c r="E101" i="2"/>
  <c r="P188" i="1"/>
  <c r="P210" i="2" s="1"/>
  <c r="P211" i="2" s="1"/>
  <c r="P212" i="2"/>
  <c r="P170" i="1"/>
  <c r="J192" i="2"/>
  <c r="P178" i="1"/>
  <c r="P197" i="2" s="1"/>
  <c r="P198" i="2" s="1"/>
  <c r="E197" i="2"/>
  <c r="E198" i="2" s="1"/>
  <c r="J14" i="2"/>
  <c r="J15" i="2" s="1"/>
  <c r="J245" i="1"/>
  <c r="P15" i="1"/>
  <c r="P14" i="2" s="1"/>
  <c r="P15" i="2" s="1"/>
  <c r="P33" i="2"/>
  <c r="P35" i="2"/>
  <c r="P44" i="1"/>
  <c r="P51" i="2"/>
  <c r="J265" i="2" l="1"/>
  <c r="P245" i="1"/>
  <c r="P265" i="2" s="1"/>
  <c r="P192" i="2"/>
  <c r="P99" i="1"/>
  <c r="P117" i="2" s="1"/>
  <c r="P118" i="2" s="1"/>
</calcChain>
</file>

<file path=xl/sharedStrings.xml><?xml version="1.0" encoding="utf-8"?>
<sst xmlns="http://schemas.openxmlformats.org/spreadsheetml/2006/main" count="1114" uniqueCount="465">
  <si>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вивезенняпобутового сміття та рідких нечистот) та компенсації за пільговий проїзд окремих категорій громадян</t>
  </si>
  <si>
    <t xml:space="preserve">Надання інших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</si>
  <si>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</si>
  <si>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Надання пільг окремим категоріям громадян з послуг зв`язку</t>
  </si>
  <si>
    <t>170102</t>
  </si>
  <si>
    <t>170302</t>
  </si>
  <si>
    <t>Надання допомоги сім'ям з дітьми, малозабезпеченим сім'ям, інвалідам з дитинства, дітям-інвалідам та тимчасової допомоги дітям</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</si>
  <si>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</si>
  <si>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</si>
  <si>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</si>
  <si>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</si>
  <si>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</si>
  <si>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допомоги при усиновленні дитини</t>
  </si>
  <si>
    <t>Надання державної соціальної допомоги малозабезпеченим сім"ям</t>
  </si>
  <si>
    <t>Надання допомоги на догляд за інвалідом I чи II групи внаслідок психічного розладу </t>
  </si>
  <si>
    <t>Надання державної соціальної допомоги інвалідам з дитинства та дітям-інвалідам</t>
  </si>
  <si>
    <t>Надання  допомоги на поховання  деяких  категорій  осіб виконвцю  волевиявлення або особі, яка зобов"язалася поховати померлого</t>
  </si>
  <si>
    <t>Центри соціальних служб для сім"ї, дітей та молоді</t>
  </si>
  <si>
    <t>Забезпечення соціальними послугами за місцем проживання громадян, які не здатні до самообслуговування у зв"язку з похілим віком, хворобою, інвалідністю</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</si>
  <si>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</si>
  <si>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Надання реабілітаційних послуг інвалідам та дітям-інвалідам</t>
  </si>
  <si>
    <t>Керівництво і управлінняу сфері соціального захисту дітей</t>
  </si>
  <si>
    <t>Відділ культури Мелітопольської міської ради</t>
  </si>
  <si>
    <t>Керівництво і управління у сфері культури</t>
  </si>
  <si>
    <t>Інші культурно-освітні заклади та заходи</t>
  </si>
  <si>
    <t>Реалізація культурно-масових заходів</t>
  </si>
  <si>
    <t>Розвиток діяльності національно-культурних товариств м.Мелітополя на 2012 рік</t>
  </si>
  <si>
    <t>Розвиток духової музики в м. Мелітополі</t>
  </si>
  <si>
    <t>Управління комунального господарства Мелітопольської міської ради Запорізької області</t>
  </si>
  <si>
    <t>Керівництво і управління у сфері комунального господарства у місті Мелітополі</t>
  </si>
  <si>
    <t>100103</t>
  </si>
  <si>
    <t>Капітальний ремонт об"єктів житлового господарства</t>
  </si>
  <si>
    <t xml:space="preserve">Капiтальний ремонт житлового фонду </t>
  </si>
  <si>
    <t>Забезпечення функціонування водопровідно-каналізаційного господарства</t>
  </si>
  <si>
    <t>Благоустрiй мiста</t>
  </si>
  <si>
    <t>Забезпечення збору та вивезення сміття і відходів, надійної та безперебійної експлуатації каналізаційних систем</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</si>
  <si>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</si>
  <si>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Погашення заборгованості з різниці в тарифах на теплову енергію, що вироблялася, транспортувалася та постачалася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</si>
  <si>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що вироблялася, транспортувалася та постачалась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</si>
  <si>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Утримання та розвиток інфраструктури доріг</t>
  </si>
  <si>
    <t>Керівництво і управління комунальною власністю</t>
  </si>
  <si>
    <t>Керівництво і управління в будівництві м. Мелітополя</t>
  </si>
  <si>
    <t>Реалізація заходів щодо інвестиційного розвитку території</t>
  </si>
  <si>
    <t>Керівництво і управління у сфері фінансів</t>
  </si>
  <si>
    <t>250102</t>
  </si>
  <si>
    <t>7618801</t>
  </si>
  <si>
    <t>Я.В. Чабан</t>
  </si>
  <si>
    <t xml:space="preserve"> Додаток №3  </t>
  </si>
  <si>
    <t>від «_____»_________ №____</t>
  </si>
  <si>
    <t>Про __________бюджет  на 20__ рік</t>
  </si>
  <si>
    <t>(грн.)</t>
  </si>
  <si>
    <t>Код програмної класифікації видатків та кредитування місцевого бюджету1</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</si>
  <si>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</si>
  <si>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</si>
  <si>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програмною2/тимчасовою класифікацією видатків та кредитування місцевого бюджету</t>
  </si>
  <si>
    <t>Загальний фонд</t>
  </si>
  <si>
    <t>Спеціальний фонд</t>
  </si>
  <si>
    <t>Разом</t>
  </si>
  <si>
    <t>Всього</t>
  </si>
  <si>
    <t>видатки споживання</t>
  </si>
  <si>
    <t>з  них</t>
  </si>
  <si>
    <t>видатки розвитку</t>
  </si>
  <si>
    <r>
      <t>Всього</t>
    </r>
    <r>
      <rPr>
        <sz val="9"/>
        <rFont val="Times New Roman"/>
        <family val="1"/>
        <charset val="204"/>
      </rPr>
      <t xml:space="preserve"> </t>
    </r>
  </si>
  <si>
    <t>оплата праці</t>
  </si>
  <si>
    <t>комунальні послуги та енергоносії</t>
  </si>
  <si>
    <t>бюджет розвитку</t>
  </si>
  <si>
    <t>13=5+10</t>
  </si>
  <si>
    <t>03</t>
  </si>
  <si>
    <t>Виконавчий комітет Мелітопольської міської ради Запорізької області</t>
  </si>
  <si>
    <t>010116</t>
  </si>
  <si>
    <t>0111</t>
  </si>
  <si>
    <t xml:space="preserve">  Органи місцевого самоврядування</t>
  </si>
  <si>
    <t>090412</t>
  </si>
  <si>
    <t>1090</t>
  </si>
  <si>
    <t>Інші видатки на соціальний захист населення</t>
  </si>
  <si>
    <t>091101</t>
  </si>
  <si>
    <t>Утримання центрів соціальних служб для сім"ї, дітей та молоді</t>
  </si>
  <si>
    <t>091102</t>
  </si>
  <si>
    <t>Програми і заходи цетрів соціальних служб для сім"ї, дітей та молоді</t>
  </si>
  <si>
    <t>091209</t>
  </si>
  <si>
    <t>1030</t>
  </si>
  <si>
    <t xml:space="preserve">Фінансова підтримка громадських організацій інвалідів і ветеранів </t>
  </si>
  <si>
    <t>100101</t>
  </si>
  <si>
    <t>0610</t>
  </si>
  <si>
    <t>Житлово-експлуатаційне господарство</t>
  </si>
  <si>
    <t>120100</t>
  </si>
  <si>
    <t>0830</t>
  </si>
  <si>
    <t>Телебачення і радіомовлення</t>
  </si>
  <si>
    <t>Періодичні видання (газети та журнали)</t>
  </si>
  <si>
    <t>160101</t>
  </si>
  <si>
    <t>0421</t>
  </si>
  <si>
    <t>Землеустрій</t>
  </si>
  <si>
    <t>170103</t>
  </si>
  <si>
    <t>Інші заходи у сфері автомобільного транспорту</t>
  </si>
  <si>
    <t>180404</t>
  </si>
  <si>
    <t>Підтримка малого і середнього підприємництва</t>
  </si>
  <si>
    <t>180409</t>
  </si>
  <si>
    <t>0490</t>
  </si>
  <si>
    <t xml:space="preserve">Внески органів влади Автономної Республіки Крим та органів місцевого самоврядування у статутні капітали суб'єктів підприємницької діяльності </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</si>
  <si>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</si>
  <si>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180107</t>
  </si>
  <si>
    <t>0470</t>
  </si>
  <si>
    <t>Фінансування енергозберігаючих заходів</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</si>
  <si>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</si>
  <si>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</si>
  <si>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</si>
  <si>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</si>
  <si>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</si>
  <si>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</si>
  <si>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</si>
  <si>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</si>
  <si>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210105</t>
  </si>
  <si>
    <t>0320</t>
  </si>
  <si>
    <t>Видатки на запобігання та ліквідацію надзвичайних ситуацій та наслідків стихійного лиха</t>
  </si>
  <si>
    <t>210106</t>
  </si>
  <si>
    <t>0220</t>
  </si>
  <si>
    <t>Заходи у сфері захисту населення і територій від надзвичайних ситуацій техногенного та природного характеру характеру</t>
  </si>
  <si>
    <t>Охорона та раціональне використання природних ресурсів</t>
  </si>
  <si>
    <t>у т.ч. за рахунок субвенції з державного бюджету місцевим бюджетам на фінансування Програм-переможців Всеукраїнського конкурсу проектів та програм розвитку місцевого самоврядування</t>
  </si>
  <si>
    <t>0133</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</si>
  <si>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</si>
  <si>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</si>
  <si>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 xml:space="preserve">Проведення виборів народних депутатів Верховної Ради Автономної Республіки Крим, місцевих рад та сільських, селищних, міських голів </t>
  </si>
  <si>
    <t>0160</t>
  </si>
  <si>
    <t>Інші видатки</t>
  </si>
  <si>
    <t>10</t>
  </si>
  <si>
    <t>Управління освіти Мелітопольської міської ради Запорізької області</t>
  </si>
  <si>
    <t>у т.ч. за рахунок освітньої субвенції з державного бюджету місцевим бюджетам</t>
  </si>
  <si>
    <t xml:space="preserve"> Органи місцевого самоврядування</t>
  </si>
  <si>
    <t>070101</t>
  </si>
  <si>
    <t>0910</t>
  </si>
  <si>
    <t>Дошкільні заклади освіти</t>
  </si>
  <si>
    <t>070201</t>
  </si>
  <si>
    <t>0921</t>
  </si>
  <si>
    <t>Загальноосвiтнi школи (в т.ч. школа-дитячий садок, iнтернат при школi), спецiалiзованi школи, лiцеї, гiмназiї, колегiуми</t>
  </si>
  <si>
    <t>070202</t>
  </si>
  <si>
    <t>Вечірні( змінні) школи</t>
  </si>
  <si>
    <t>070304</t>
  </si>
  <si>
    <t>Спеціальні загальноосвітні школи-інтернати, школи та інші заклади освіти для дітей з вадами у фізичному чи розумовому розвитку</t>
  </si>
  <si>
    <t>070401</t>
  </si>
  <si>
    <t>0960</t>
  </si>
  <si>
    <t>Позашкiльнi заклади освiти, заходи iз позашкiльної роботи з дiтьми</t>
  </si>
  <si>
    <t>070802</t>
  </si>
  <si>
    <t>0990</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</si>
  <si>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</si>
  <si>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</si>
  <si>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</si>
  <si>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</si>
  <si>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</si>
  <si>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</si>
  <si>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 xml:space="preserve">Інші заклади освіти </t>
  </si>
  <si>
    <t>070808</t>
  </si>
  <si>
    <t>Допомога дітям-сиротам та дітям, позбавленим батьківського піклування, яким виповнюється 18 років</t>
  </si>
  <si>
    <t>11</t>
  </si>
  <si>
    <t>Управління молоді та спорту Мелітопольської міської ради Запорізької області</t>
  </si>
  <si>
    <t>091103</t>
  </si>
  <si>
    <t>1040</t>
  </si>
  <si>
    <t>Соціальні програми і заходи державних органів у справах молоді </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</si>
  <si>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</si>
  <si>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</si>
  <si>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0810</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</si>
  <si>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</si>
  <si>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</si>
  <si>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</si>
  <si>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14</t>
  </si>
  <si>
    <t>Відділ охорони здоров'я Мелітопольської міської ради</t>
  </si>
  <si>
    <t>у т.ч. за рахунок медичної субвенції з державного бюджету місцевим бюджетам</t>
  </si>
  <si>
    <t>Органи місцевого самоврядування</t>
  </si>
  <si>
    <t>080101</t>
  </si>
  <si>
    <t>0731</t>
  </si>
  <si>
    <t xml:space="preserve">Лікарні </t>
  </si>
  <si>
    <t>080102</t>
  </si>
  <si>
    <t xml:space="preserve">Територіальні медичні об'єднання </t>
  </si>
  <si>
    <t>080203</t>
  </si>
  <si>
    <t>0733</t>
  </si>
  <si>
    <t>Перинатальні центри, пологові будинки</t>
  </si>
  <si>
    <t>080209</t>
  </si>
  <si>
    <t>0411</t>
  </si>
  <si>
    <t>Інші програми соціального захисту дітей</t>
  </si>
  <si>
    <t>Центри екстреної медичної допомоги та медицини катастроф, станції екстреної (швидкої) медичної допомоги</t>
  </si>
  <si>
    <t>080300</t>
  </si>
  <si>
    <t>0721</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</si>
  <si>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</si>
  <si>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</si>
  <si>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</si>
  <si>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</si>
  <si>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0722</t>
  </si>
  <si>
    <t>Загальні і спеціалізовані стоматологічні поліклініки</t>
  </si>
  <si>
    <t>080704</t>
  </si>
  <si>
    <t>0740</t>
  </si>
  <si>
    <t>Центри здоров"я і заходи у сфері санітарної освіти</t>
  </si>
  <si>
    <t>080800</t>
  </si>
  <si>
    <t>0726</t>
  </si>
  <si>
    <t>Центри первинної медичної (медико-санітарної) допомоги</t>
  </si>
  <si>
    <t>081002</t>
  </si>
  <si>
    <t>0763</t>
  </si>
  <si>
    <t>Інші заходи по охороні здоров"я</t>
  </si>
  <si>
    <t>081003</t>
  </si>
  <si>
    <t>Служби технiчного нагляду за будiвництвом та капiтальним ремонтом, централізовані бухгалтерії, групи централізованого господарського обслуговування</t>
  </si>
  <si>
    <t>081006</t>
  </si>
  <si>
    <t>Програми і централізовані заходи з імунопрофілактики</t>
  </si>
  <si>
    <t>15</t>
  </si>
  <si>
    <t>Управління соціального захисту населення  Мелітопольської міської ради Запорізької області</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</si>
  <si>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</si>
  <si>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</si>
  <si>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</si>
  <si>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090201</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</si>
  <si>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</si>
  <si>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</si>
  <si>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</si>
  <si>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</si>
  <si>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</si>
  <si>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</si>
  <si>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</si>
  <si>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</si>
  <si>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090204</t>
  </si>
  <si>
    <t>Розподіл видатків бюджету м. Мелітополя на _2016_ рік</t>
  </si>
  <si>
    <t>100208</t>
  </si>
  <si>
    <t>Видатки на впровадження засобів обліку витрат та регулювання споживання води та теплової енергії</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</si>
  <si>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</si>
  <si>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090205</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</si>
  <si>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t>
  </si>
  <si>
    <t>090207</t>
  </si>
  <si>
    <t>1070</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</si>
  <si>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</si>
  <si>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</si>
  <si>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</si>
  <si>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</si>
  <si>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</si>
  <si>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</si>
  <si>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</si>
  <si>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</si>
  <si>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</si>
  <si>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090214</t>
  </si>
  <si>
    <t>Пільги окремим категоріям громадян з послуг зв`язку</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</si>
  <si>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</si>
  <si>
    <t>Інша субвенція</t>
  </si>
  <si>
    <t>070501</t>
  </si>
  <si>
    <t>0930</t>
  </si>
  <si>
    <t xml:space="preserve">Професіно-технічні заклади освіти </t>
  </si>
  <si>
    <t>090215</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</si>
  <si>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</si>
  <si>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090216</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</si>
  <si>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</si>
  <si>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090302</t>
  </si>
  <si>
    <t>Допомога в зв"язку з вагітністю та пологами</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</si>
  <si>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</si>
  <si>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090303</t>
  </si>
  <si>
    <t>Допомога до досягнення дитиною трирічного віку</t>
  </si>
  <si>
    <t>090304</t>
  </si>
  <si>
    <t>Допомога при народженні дитини</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</si>
  <si>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</si>
  <si>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</si>
  <si>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</si>
  <si>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</si>
  <si>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</si>
  <si>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</si>
  <si>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</si>
  <si>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</si>
  <si>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</si>
  <si>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</si>
  <si>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</si>
  <si>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1060</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</si>
  <si>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</si>
  <si>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</si>
  <si>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</si>
  <si>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</si>
  <si>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</si>
  <si>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090413</t>
  </si>
  <si>
    <t>1010</t>
  </si>
  <si>
    <t>Допомога на догляд за інвалідом I чи II групи внаслідок психічного розладу </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</si>
  <si>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</si>
  <si>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</si>
  <si>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090416</t>
  </si>
  <si>
    <t>Інші видатки на соціальний захист ветеранів війни та праці</t>
  </si>
  <si>
    <t>Програми і заходи центрів соціальних служб для сім'ї, дітей та молоді</t>
  </si>
  <si>
    <t>091106</t>
  </si>
  <si>
    <t>091204</t>
  </si>
  <si>
    <t>1020</t>
  </si>
  <si>
    <t>Територіальні центри соціального обслуговування (надання соціальних послуг)</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</si>
  <si>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</si>
  <si>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</si>
  <si>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</si>
  <si>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Центри соціальної реабілітації дітей – інвалідів; центри професійної реабілітації інвалідів</t>
  </si>
  <si>
    <t>091300</t>
  </si>
  <si>
    <t>Державна соціальна допомога інвалідам з дитинства та дітям-інвалідам</t>
  </si>
  <si>
    <t>у т.ч.</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</si>
  <si>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</si>
  <si>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залізничному транспорті </t>
  </si>
  <si>
    <t>250404</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</si>
  <si>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</si>
  <si>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20</t>
  </si>
  <si>
    <t>Служба у справах дітей Мелітопольської міської ради Запорізької області</t>
  </si>
  <si>
    <t>090802</t>
  </si>
  <si>
    <t>Інші прогарми соціального захисту дітей</t>
  </si>
  <si>
    <t>24</t>
  </si>
  <si>
    <t>Відділ культури Мелітопольської міської ради Запорізької області</t>
  </si>
  <si>
    <t>0824</t>
  </si>
  <si>
    <t xml:space="preserve">Бібліотеки </t>
  </si>
  <si>
    <t xml:space="preserve">Музеї і виставки </t>
  </si>
  <si>
    <t>0828</t>
  </si>
  <si>
    <t>Палаци i будинки культури, клуби та iншi заклади клубного типу</t>
  </si>
  <si>
    <t>Школи естетичного виховання дітей</t>
  </si>
  <si>
    <t>0829</t>
  </si>
  <si>
    <t xml:space="preserve">Інші культурно-освітні заклади та заходи </t>
  </si>
  <si>
    <t>40</t>
  </si>
  <si>
    <t xml:space="preserve">Мелітопольський міський голова </t>
  </si>
  <si>
    <t xml:space="preserve">Начальник фінансового управління Мелітопольської міської ради </t>
  </si>
  <si>
    <t>Управління житлово-комунального господарства Мелітопольської міської ради Запорізької області</t>
  </si>
  <si>
    <t>Капiтальний ремонт житлового фонду мiсцевих органiв влади</t>
  </si>
  <si>
    <t>100201</t>
  </si>
  <si>
    <t>Теплові мережі</t>
  </si>
  <si>
    <t>100202</t>
  </si>
  <si>
    <t>0620</t>
  </si>
  <si>
    <t>Благоустрiй мiст, сіл, селищ</t>
  </si>
  <si>
    <t>100209</t>
  </si>
  <si>
    <t>Заходи пов"язані з поліпшенням питної води</t>
  </si>
  <si>
    <t>100301</t>
  </si>
  <si>
    <t>Збір та вивезення сміття і відходів, експлуатація каналізаційних систем</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</si>
  <si>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</si>
  <si>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</si>
  <si>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</si>
  <si>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0456</t>
  </si>
  <si>
    <t>Видатки на проведення робіт, пов`язаних із будiвництвом, реконструкцiєю, ремонтом та утриманням автомобiльних дорiг</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</si>
  <si>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</si>
  <si>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45</t>
  </si>
  <si>
    <t xml:space="preserve">Управління комунальною власністю Мелітопольської міської ради </t>
  </si>
  <si>
    <t>47</t>
  </si>
  <si>
    <t>Відділ капітального будівництва Мелітопольської міської ради Запорізької області</t>
  </si>
  <si>
    <t>Вечiрнi (змiннi) школи</t>
  </si>
  <si>
    <t>100102</t>
  </si>
  <si>
    <t>100203</t>
  </si>
  <si>
    <t>110201</t>
  </si>
  <si>
    <t>110202</t>
  </si>
  <si>
    <t>110204</t>
  </si>
  <si>
    <t>110205</t>
  </si>
  <si>
    <t>130110</t>
  </si>
  <si>
    <t>Капітальні вкладення</t>
  </si>
  <si>
    <t>170703</t>
  </si>
  <si>
    <t>за рахунок субвенціїї з обласного бюджету</t>
  </si>
  <si>
    <t>75</t>
  </si>
  <si>
    <t>Фінансове управління Мелітопольської міської ради Запорізької області</t>
  </si>
  <si>
    <t>230000</t>
  </si>
  <si>
    <t>Обслуговування внутрішнього боргу</t>
  </si>
  <si>
    <t>76</t>
  </si>
  <si>
    <t>Кошти, що передаються із загального фонду бюджету до бюджету розвитку (спеціального фонду)</t>
  </si>
  <si>
    <t>Субвенція з місцевого бюджету держ.бюджету на виконання програм соціально-економічного та культурного розвитку регіонів</t>
  </si>
  <si>
    <t>Резервний фонд</t>
  </si>
  <si>
    <t>250380</t>
  </si>
  <si>
    <t>Інші субвенції</t>
  </si>
  <si>
    <t>РАЗОМ ВИДАТКІВ</t>
  </si>
  <si>
    <t>Я.В.Чабан</t>
  </si>
  <si>
    <t>С.А. Мінько</t>
  </si>
  <si>
    <t xml:space="preserve"> Додаток №3-1  </t>
  </si>
  <si>
    <t>Про _________бюджет  на 20__ рік</t>
  </si>
  <si>
    <t>Код програмної класифікації видатків та кредитування місцевих бюджетів (КПКВК)</t>
  </si>
  <si>
    <t>Код тимчасової класифікації видатків та кредитування місцевого бюджету (КТКВК)</t>
  </si>
  <si>
    <t>Найменування</t>
  </si>
  <si>
    <t>2</t>
  </si>
  <si>
    <t>15=4+9</t>
  </si>
  <si>
    <t>0300000</t>
  </si>
  <si>
    <t>0310000</t>
  </si>
  <si>
    <t>0310180</t>
  </si>
  <si>
    <t>Керівництво і управління виконавчим комітетом місцевої ради</t>
  </si>
  <si>
    <t>0313400</t>
  </si>
  <si>
    <t>0313202</t>
  </si>
  <si>
    <t>Надання фінансової підтримки громадським організаціям інвалідів і ветеранів, діяльністьяких має соціальну спрямованість</t>
  </si>
  <si>
    <t>0316010</t>
  </si>
  <si>
    <t>Забезпечення надійного та безперебійного функціонування житлово-експлуатаційного господарства</t>
  </si>
  <si>
    <t>0317210</t>
  </si>
  <si>
    <t>Підтримка засобів масової інформації</t>
  </si>
  <si>
    <t>0317211</t>
  </si>
  <si>
    <t>Сприяння діяльності телебачення і радіомовлення</t>
  </si>
  <si>
    <t>0317212</t>
  </si>
  <si>
    <t>120201</t>
  </si>
  <si>
    <t>Підтримка періодичних видань (газет та журналів)</t>
  </si>
  <si>
    <t>0316080</t>
  </si>
  <si>
    <t>0317310</t>
  </si>
  <si>
    <t>Проведення заходів із землеустрою</t>
  </si>
  <si>
    <t>0317440</t>
  </si>
  <si>
    <t>Сприяння розвитку малого та середнього підприємництва</t>
  </si>
  <si>
    <t>0317460</t>
  </si>
  <si>
    <t>Внески до статутного капіталу суб"єктів господарювання</t>
  </si>
  <si>
    <t>0317630</t>
  </si>
  <si>
    <t>0317700</t>
  </si>
  <si>
    <t>0317810</t>
  </si>
  <si>
    <t>0317612</t>
  </si>
  <si>
    <t>0319110</t>
  </si>
  <si>
    <t>0319230</t>
  </si>
  <si>
    <t>Цільовий фонд, утворений виконавчим комітетом Мелітопольської міської ради</t>
  </si>
  <si>
    <t>0318021</t>
  </si>
  <si>
    <t>у т.ч. за рахунок іншої субвенції</t>
  </si>
  <si>
    <t>0318080</t>
  </si>
  <si>
    <t>Охорона - громадський порядок</t>
  </si>
  <si>
    <t>0318090</t>
  </si>
  <si>
    <t>Програма заходів по розробці Генерального плану м. Мелітополя</t>
  </si>
  <si>
    <t>0318100</t>
  </si>
  <si>
    <t>Заходи щодо інвестиційної привабливості міста Мелітополя</t>
  </si>
  <si>
    <t>0318600</t>
  </si>
  <si>
    <t>Керівництво та управління у сфері освіти</t>
  </si>
  <si>
    <t>Дошкільна освіта</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</si>
  <si>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</si>
  <si>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 xml:space="preserve"> за рахунок освітньої субвенції з державного бюджету місцевим бюджетам</t>
  </si>
  <si>
    <t>Надання загальної середньої освіти вечірніми (змінними) школами</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</si>
  <si>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</si>
  <si>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позашкiльними закладами освiти, заходи iз позашкiльної роботи з дiтьми</t>
  </si>
  <si>
    <t xml:space="preserve">Методичне забезпечення діяльності навчальних закладів та інші заходи в галузі освіти </t>
  </si>
  <si>
    <t>Централiзоване ведення бухгалтерського обліку</t>
  </si>
  <si>
    <t>Здійснення централiзованого господарського обслуговування</t>
  </si>
  <si>
    <t xml:space="preserve">Утримання інших закладів освіти </t>
  </si>
  <si>
    <t>Надання допомоги дітям-сиротам та дітям, позбавленим батьківського піклування, яким виповнюється 18 років</t>
  </si>
  <si>
    <t>Управління у справах сім"ї, молоді та спорту Мелітопольської міської ради Запорізької області</t>
  </si>
  <si>
    <t>Керівництво і управління з питань сім"ї, дітей, молоді, фізичної культури та спорту</t>
  </si>
  <si>
    <t>Заходи державної політики з питань молоді</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</si>
  <si>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</si>
  <si>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Проведення навчально-тренувальних зборів і змагань з олімпійських видів спорту</t>
  </si>
  <si>
    <t>Утримання та навчально-тренувальна робота комунальних дитячо-юнацьких спортивних шкіл</t>
  </si>
  <si>
    <t>Фінансова підтримка комунальних спортивних споруд</t>
  </si>
  <si>
    <t>Відділ охорони здоров'я Мелітопольської міської ради Запорізької області</t>
  </si>
  <si>
    <t>Керівництво і управління у галузі "Охорона здоров"я"</t>
  </si>
  <si>
    <t>070807</t>
  </si>
  <si>
    <t>Інші освітні програми</t>
  </si>
  <si>
    <t>Багатопрофільна стаціонарна медична допомога населенню</t>
  </si>
  <si>
    <t>за рахунок медичної субвенції з державного бюджету місцевим бюджетам</t>
  </si>
  <si>
    <t>Багатопрофільна медична допомога населенню, що надається територіальними медичними об'єднаннями</t>
  </si>
  <si>
    <t>Лікарсько-акушерська допомога вагітним, породіллям та новонародженим</t>
  </si>
  <si>
    <t>Амбулаторно-поліклінічна допомога населенню</t>
  </si>
  <si>
    <t>Спеціалізована амбулаторно-поліклінічна допомога населенню</t>
  </si>
  <si>
    <t>Надання стоматологічної допомоги населенню</t>
  </si>
  <si>
    <t>Інформаційно-методичне та просвітницьке забезпечення в галузі охорони здоров"я</t>
  </si>
  <si>
    <t>Первинна медична допомога населенню</t>
  </si>
  <si>
    <t>Інші заходи в галузі охорони здоров"я</t>
  </si>
  <si>
    <t>Нефрологія</t>
  </si>
  <si>
    <t>Медична допомога ветеранів війни та прирівняних до них (стаціонарне та амбулаторне лікування)</t>
  </si>
  <si>
    <t>Медикаментозне забезпечення дітей-інвалідів</t>
  </si>
  <si>
    <t>Фенілкетонурія</t>
  </si>
  <si>
    <t>Медична допомога мешканцям прилеглих сільських районів</t>
  </si>
  <si>
    <t>Малятко</t>
  </si>
  <si>
    <t>Служби технiчного нагляду за будiвництвом та капiтальним ремонтом</t>
  </si>
  <si>
    <t>Програма і централізовані заходи з імунопрофілактики</t>
  </si>
  <si>
    <t>Комунальна установа "ТМО "Багатопрофільна лікарня інтенсивних методів лікування та ШМД" Мелітопольської міської ради Запорізької області</t>
  </si>
  <si>
    <t>Комунальна установа "Мелітопольський міський пологовий будинок" Мелітопольської міської ради Запорізької області</t>
  </si>
  <si>
    <t>Комунальна установа "Мелітопольська міська станція швидкої медичної допомоги" Мелітопольської міської ради Запорізької області</t>
  </si>
  <si>
    <t>Комунальна установа "Мелітопольська міська стоматологічна поліклініка" Мелітопольської міської ради Запорізької області</t>
  </si>
  <si>
    <t>Управління праці та соціального захисту населення  Мелітопольської міської ради Запорізької області</t>
  </si>
  <si>
    <t>Керівництво і управління у сфері соціального захисту населення у місті Мелітополь</t>
  </si>
  <si>
    <t>Забезпечення належних умов для виховання та розвитку дітей-сиріт і дітей, позбавлених батьківського піклування, в дитячих будинках сімейного типу та прийомних сім"ях</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</si>
  <si>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</si>
  <si>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</si>
  <si>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</si>
  <si>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Надання пільг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</si>
  <si>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</si>
  <si>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250344</t>
  </si>
  <si>
    <t>0180</t>
  </si>
  <si>
    <t>до рішення ___сесії Мелітопольської міської ради Запорізької області__скликання</t>
  </si>
  <si>
    <t>Надання субсидій населенню для відшкодування витрат на оплату житлово-комунальних послуг</t>
  </si>
  <si>
    <t>Надання пільг та субсидій населенню на придбання твердого та рідкого пічного побутового палива і скрапленого газу</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</si>
  <si>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</si>
  <si>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</si>
  <si>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</si>
  <si>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Надання субсидій населенню для відшкодування витрат на придбання твердого та рідкого пічного побутового палива і скрапленого газу</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</si>
  <si>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</si>
  <si>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150118</t>
  </si>
  <si>
    <t>Житлове будівництво та придбання житла для окремих категорій населення</t>
  </si>
  <si>
    <t>0311610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</si>
</sst>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b/>
      <sz val="8"/>
      <name val="Times New Roman"/>
      <family val="1"/>
      <charset val="204"/>
    </font>
    <font>
      <sz val="8"/>
      <name val="Times New Roman"/>
      <family val="1"/>
      <charset val="204"/>
    </font>
    <font>
      <b/>
      <sz val="10"/>
      <name val="Times New Roman"/>
      <family val="1"/>
      <charset val="204"/>
    </font>
    <font>
      <b/>
      <sz val="13.5"/>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sz val="8"/>
      <color indexed="8"/>
      <name val="Arial"/>
      <family val="2"/>
      <charset val="204"/>
    </font>
    <font>
      <b/>
      <sz val="10"/>
      <name val="Arial"/>
      <family val="2"/>
      <charset val="204"/>
    </font>
    <font>
      <sz val="8"/>
      <name val="Arial"/>
      <family val="2"/>
      <charset val="204"/>
    </font>
    <font>
      <sz val="8"/>
      <color indexed="8"/>
      <name val="Arial"/>
      <family val="2"/>
      <charset val="204"/>
    </font>
    <font>
      <sz val="10"/>
      <name val="Arial"/>
      <family val="2"/>
      <charset val="204"/>
    </font>
    <font>
      <sz val="8"/>
      <color indexed="12"/>
      <name val="Arial"/>
      <family val="2"/>
      <charset val="204"/>
    </font>
    <font>
      <sz val="10"/>
      <color indexed="53"/>
      <name val="Arial"/>
      <family val="2"/>
      <charset val="204"/>
    </font>
    <font>
      <sz val="10"/>
      <color indexed="10"/>
      <name val="Arial"/>
      <family val="2"/>
      <charset val="204"/>
    </font>
    <font>
      <sz val="8"/>
      <name val="Arial Cyr"/>
      <family val="2"/>
      <charset val="204"/>
    </font>
    <font>
      <sz val="10"/>
      <color indexed="8"/>
      <name val="Arial Cyr"/>
      <family val="2"/>
      <charset val="204"/>
    </font>
    <font>
      <sz val="10"/>
      <name val="Arial"/>
      <family val="2"/>
    </font>
    <font>
      <sz val="7"/>
      <name val="Times New Roman"/>
      <family val="1"/>
      <charset val="204"/>
    </font>
    <font>
      <b/>
      <sz val="10"/>
      <name val="Arial Cyr"/>
      <family val="2"/>
      <charset val="204"/>
    </font>
    <font>
      <i/>
      <sz val="8"/>
      <color indexed="8"/>
      <name val="Arial"/>
      <family val="2"/>
      <charset val="204"/>
    </font>
    <font>
      <sz val="10"/>
      <color indexed="10"/>
      <name val="Arial Cyr"/>
      <family val="2"/>
      <charset val="204"/>
    </font>
    <font>
      <i/>
      <sz val="8"/>
      <name val="Arial"/>
      <family val="2"/>
      <charset val="204"/>
    </font>
    <font>
      <sz val="10"/>
      <color indexed="8"/>
      <name val="Arial"/>
      <family val="2"/>
      <charset val="204"/>
    </font>
    <font>
      <b/>
      <sz val="10"/>
      <color indexed="8"/>
      <name val="Arial"/>
      <family val="2"/>
      <charset val="204"/>
    </font>
    <font>
      <sz val="10"/>
      <name val="Arial Cyr"/>
      <family val="2"/>
      <charset val="204"/>
    </font>
    <font>
      <sz val="12"/>
      <name val="Times New Roman"/>
      <family val="1"/>
      <charset val="204"/>
    </font>
    <font>
      <sz val="12"/>
      <color indexed="8"/>
      <name val="Times New Roman"/>
      <family val="1"/>
      <charset val="204"/>
    </font>
    <font>
      <b/>
      <sz val="12"/>
      <color indexed="8"/>
      <name val="Times New Roman"/>
      <family val="1"/>
      <charset val="204"/>
    </font>
    <font>
      <sz val="12"/>
      <color indexed="12"/>
      <name val="Times New Roman"/>
      <family val="1"/>
      <charset val="204"/>
    </font>
    <font>
      <b/>
      <sz val="12"/>
      <name val="Times New Roman"/>
      <family val="1"/>
      <charset val="204"/>
    </font>
    <font>
      <sz val="10"/>
      <color indexed="12"/>
      <name val="Arial"/>
      <family val="2"/>
      <charset val="204"/>
    </font>
    <font>
      <sz val="10"/>
      <color indexed="12"/>
      <name val="Arial Cyr"/>
      <family val="2"/>
      <charset val="204"/>
    </font>
    <font>
      <b/>
      <sz val="10"/>
      <color indexed="12"/>
      <name val="Arial"/>
      <family val="2"/>
      <charset val="204"/>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s>
  <borders count="9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medium">
        <color indexed="63"/>
      </right>
      <top style="medium">
        <color indexed="63"/>
      </top>
      <bottom style="medium">
        <color indexed="63"/>
      </bottom>
      <diagonal/>
    </border>
    <border>
      <left/>
      <right style="medium">
        <color indexed="63"/>
      </right>
      <top/>
      <bottom style="medium">
        <color indexed="63"/>
      </bottom>
      <diagonal/>
    </border>
    <border>
      <left style="medium">
        <color indexed="63"/>
      </left>
      <right style="medium">
        <color indexed="63"/>
      </right>
      <top style="medium">
        <color indexed="63"/>
      </top>
      <bottom/>
      <diagonal/>
    </border>
    <border>
      <left/>
      <right style="medium">
        <color indexed="63"/>
      </right>
      <top/>
      <bottom/>
      <diagonal/>
    </border>
    <border>
      <left/>
      <right style="medium">
        <color indexed="63"/>
      </right>
      <top style="medium">
        <color indexed="63"/>
      </top>
      <bottom/>
      <diagonal/>
    </border>
    <border>
      <left style="medium">
        <color indexed="63"/>
      </left>
      <right style="medium">
        <color indexed="63"/>
      </right>
      <top/>
      <bottom style="thin">
        <color indexed="63"/>
      </bottom>
      <diagonal/>
    </border>
    <border>
      <left/>
      <right style="medium">
        <color indexed="63"/>
      </right>
      <top style="medium">
        <color indexed="63"/>
      </top>
      <bottom style="thin">
        <color indexed="63"/>
      </bottom>
      <diagonal/>
    </border>
    <border>
      <left style="medium">
        <color indexed="63"/>
      </left>
      <right style="medium">
        <color indexed="63"/>
      </right>
      <top style="thin">
        <color indexed="63"/>
      </top>
      <bottom style="thin">
        <color indexed="63"/>
      </bottom>
      <diagonal/>
    </border>
    <border>
      <left/>
      <right style="medium">
        <color indexed="63"/>
      </right>
      <top style="thin">
        <color indexed="63"/>
      </top>
      <bottom style="thin">
        <color indexed="63"/>
      </bottom>
      <diagonal/>
    </border>
    <border>
      <left/>
      <right/>
      <top style="thin">
        <color indexed="63"/>
      </top>
      <bottom style="thin">
        <color indexed="63"/>
      </bottom>
      <diagonal/>
    </border>
    <border>
      <left style="medium">
        <color indexed="63"/>
      </left>
      <right/>
      <top style="thin">
        <color indexed="63"/>
      </top>
      <bottom style="thin">
        <color indexed="63"/>
      </bottom>
      <diagonal/>
    </border>
    <border>
      <left/>
      <right style="thin">
        <color indexed="63"/>
      </right>
      <top/>
      <bottom/>
      <diagonal/>
    </border>
    <border>
      <left style="thin">
        <color indexed="63"/>
      </left>
      <right/>
      <top/>
      <bottom/>
      <diagonal/>
    </border>
    <border>
      <left style="medium">
        <color indexed="63"/>
      </left>
      <right style="medium">
        <color indexed="63"/>
      </right>
      <top style="thin">
        <color indexed="63"/>
      </top>
      <bottom/>
      <diagonal/>
    </border>
    <border>
      <left/>
      <right style="medium">
        <color indexed="63"/>
      </right>
      <top style="thin">
        <color indexed="63"/>
      </top>
      <bottom/>
      <diagonal/>
    </border>
    <border>
      <left style="thin">
        <color indexed="63"/>
      </left>
      <right style="thin">
        <color indexed="63"/>
      </right>
      <top style="thin">
        <color indexed="63"/>
      </top>
      <bottom/>
      <diagonal/>
    </border>
    <border>
      <left/>
      <right style="medium">
        <color indexed="63"/>
      </right>
      <top style="medium">
        <color indexed="63"/>
      </top>
      <bottom style="medium">
        <color indexed="63"/>
      </bottom>
      <diagonal/>
    </border>
    <border>
      <left style="thin">
        <color indexed="63"/>
      </left>
      <right style="medium">
        <color indexed="63"/>
      </right>
      <top/>
      <bottom style="thin">
        <color indexed="63"/>
      </bottom>
      <diagonal/>
    </border>
    <border>
      <left/>
      <right style="medium">
        <color indexed="63"/>
      </right>
      <top/>
      <bottom style="thin">
        <color indexed="63"/>
      </bottom>
      <diagonal/>
    </border>
    <border>
      <left style="medium">
        <color indexed="63"/>
      </left>
      <right/>
      <top style="medium">
        <color indexed="63"/>
      </top>
      <bottom/>
      <diagonal/>
    </border>
    <border>
      <left/>
      <right/>
      <top style="medium">
        <color indexed="63"/>
      </top>
      <bottom/>
      <diagonal/>
    </border>
    <border>
      <left style="medium">
        <color indexed="63"/>
      </left>
      <right/>
      <top style="medium">
        <color indexed="63"/>
      </top>
      <bottom style="thin">
        <color indexed="63"/>
      </bottom>
      <diagonal/>
    </border>
    <border>
      <left style="medium">
        <color indexed="63"/>
      </left>
      <right style="medium">
        <color indexed="63"/>
      </right>
      <top style="medium">
        <color indexed="63"/>
      </top>
      <bottom style="thin">
        <color indexed="63"/>
      </bottom>
      <diagonal/>
    </border>
    <border>
      <left style="medium">
        <color indexed="63"/>
      </left>
      <right/>
      <top style="thin">
        <color indexed="63"/>
      </top>
      <bottom style="medium">
        <color indexed="63"/>
      </bottom>
      <diagonal/>
    </border>
    <border>
      <left style="medium">
        <color indexed="63"/>
      </left>
      <right style="medium">
        <color indexed="63"/>
      </right>
      <top style="thin">
        <color indexed="63"/>
      </top>
      <bottom style="medium">
        <color indexed="63"/>
      </bottom>
      <diagonal/>
    </border>
    <border>
      <left style="medium">
        <color indexed="63"/>
      </left>
      <right style="medium">
        <color indexed="63"/>
      </right>
      <top/>
      <bottom style="medium">
        <color indexed="63"/>
      </bottom>
      <diagonal/>
    </border>
    <border>
      <left/>
      <right/>
      <top style="thin">
        <color indexed="63"/>
      </top>
      <bottom/>
      <diagonal/>
    </border>
    <border>
      <left/>
      <right/>
      <top/>
      <bottom style="thin">
        <color indexed="63"/>
      </bottom>
      <diagonal/>
    </border>
    <border>
      <left style="medium">
        <color indexed="63"/>
      </left>
      <right/>
      <top style="medium">
        <color indexed="63"/>
      </top>
      <bottom style="medium">
        <color indexed="63"/>
      </bottom>
      <diagonal/>
    </border>
    <border>
      <left style="medium">
        <color indexed="63"/>
      </left>
      <right style="medium">
        <color indexed="63"/>
      </right>
      <top/>
      <bottom/>
      <diagonal/>
    </border>
    <border>
      <left style="hair">
        <color indexed="8"/>
      </left>
      <right style="hair">
        <color indexed="8"/>
      </right>
      <top style="hair">
        <color indexed="8"/>
      </top>
      <bottom style="hair">
        <color indexed="8"/>
      </bottom>
      <diagonal/>
    </border>
    <border>
      <left style="medium">
        <color indexed="63"/>
      </left>
      <right/>
      <top/>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style="medium">
        <color indexed="63"/>
      </left>
      <right style="thin">
        <color indexed="63"/>
      </right>
      <top style="thin">
        <color indexed="63"/>
      </top>
      <bottom style="medium">
        <color indexed="63"/>
      </bottom>
      <diagonal/>
    </border>
    <border>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medium">
        <color indexed="63"/>
      </left>
      <right style="thin">
        <color indexed="63"/>
      </right>
      <top style="medium">
        <color indexed="63"/>
      </top>
      <bottom/>
      <diagonal/>
    </border>
    <border>
      <left style="thin">
        <color indexed="63"/>
      </left>
      <right style="medium">
        <color indexed="63"/>
      </right>
      <top style="medium">
        <color indexed="63"/>
      </top>
      <bottom/>
      <diagonal/>
    </border>
    <border>
      <left/>
      <right style="thin">
        <color indexed="63"/>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3"/>
      </right>
      <top style="thin">
        <color indexed="63"/>
      </top>
      <bottom style="medium">
        <color indexed="63"/>
      </bottom>
      <diagonal/>
    </border>
    <border>
      <left style="medium">
        <color indexed="63"/>
      </left>
      <right style="thin">
        <color indexed="63"/>
      </right>
      <top/>
      <bottom style="thin">
        <color indexed="63"/>
      </bottom>
      <diagonal/>
    </border>
    <border>
      <left/>
      <right/>
      <top/>
      <bottom style="medium">
        <color indexed="63"/>
      </bottom>
      <diagonal/>
    </border>
    <border>
      <left/>
      <right/>
      <top style="medium">
        <color indexed="63"/>
      </top>
      <bottom style="medium">
        <color indexed="63"/>
      </bottom>
      <diagonal/>
    </border>
    <border>
      <left style="thin">
        <color indexed="63"/>
      </left>
      <right/>
      <top style="thin">
        <color indexed="63"/>
      </top>
      <bottom style="thin">
        <color indexed="63"/>
      </bottom>
      <diagonal/>
    </border>
    <border>
      <left style="thin">
        <color indexed="63"/>
      </left>
      <right style="medium">
        <color indexed="63"/>
      </right>
      <top/>
      <bottom/>
      <diagonal/>
    </border>
    <border>
      <left style="thin">
        <color indexed="63"/>
      </left>
      <right style="medium">
        <color indexed="63"/>
      </right>
      <top style="medium">
        <color indexed="63"/>
      </top>
      <bottom style="medium">
        <color indexed="63"/>
      </bottom>
      <diagonal/>
    </border>
    <border>
      <left style="thin">
        <color indexed="63"/>
      </left>
      <right style="medium">
        <color indexed="63"/>
      </right>
      <top style="thin">
        <color indexed="63"/>
      </top>
      <bottom/>
      <diagonal/>
    </border>
    <border>
      <left style="thin">
        <color indexed="63"/>
      </left>
      <right style="thin">
        <color indexed="63"/>
      </right>
      <top/>
      <bottom/>
      <diagonal/>
    </border>
    <border>
      <left style="thin">
        <color indexed="63"/>
      </left>
      <right style="thin">
        <color indexed="63"/>
      </right>
      <top style="medium">
        <color indexed="63"/>
      </top>
      <bottom/>
      <diagonal/>
    </border>
    <border>
      <left/>
      <right/>
      <top style="medium">
        <color indexed="63"/>
      </top>
      <bottom style="thin">
        <color indexed="63"/>
      </bottom>
      <diagonal/>
    </border>
    <border>
      <left style="medium">
        <color indexed="63"/>
      </left>
      <right style="thin">
        <color indexed="63"/>
      </right>
      <top/>
      <bottom style="medium">
        <color indexed="63"/>
      </bottom>
      <diagonal/>
    </border>
    <border>
      <left style="thin">
        <color indexed="63"/>
      </left>
      <right style="thin">
        <color indexed="63"/>
      </right>
      <top/>
      <bottom style="medium">
        <color indexed="63"/>
      </bottom>
      <diagonal/>
    </border>
    <border>
      <left style="thin">
        <color indexed="63"/>
      </left>
      <right style="medium">
        <color indexed="63"/>
      </right>
      <top/>
      <bottom style="medium">
        <color indexed="63"/>
      </bottom>
      <diagonal/>
    </border>
    <border>
      <left style="hair">
        <color indexed="8"/>
      </left>
      <right style="medium">
        <color indexed="63"/>
      </right>
      <top style="medium">
        <color indexed="63"/>
      </top>
      <bottom style="medium">
        <color indexed="63"/>
      </bottom>
      <diagonal/>
    </border>
    <border>
      <left/>
      <right style="thin">
        <color indexed="63"/>
      </right>
      <top style="medium">
        <color indexed="63"/>
      </top>
      <bottom style="thin">
        <color indexed="63"/>
      </bottom>
      <diagonal/>
    </border>
    <border>
      <left style="thin">
        <color indexed="63"/>
      </left>
      <right/>
      <top style="thin">
        <color indexed="63"/>
      </top>
      <bottom style="double">
        <color indexed="63"/>
      </bottom>
      <diagonal/>
    </border>
    <border>
      <left style="medium">
        <color indexed="63"/>
      </left>
      <right/>
      <top style="thin">
        <color indexed="63"/>
      </top>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medium">
        <color indexed="64"/>
      </bottom>
      <diagonal/>
    </border>
    <border>
      <left style="medium">
        <color indexed="63"/>
      </left>
      <right style="medium">
        <color indexed="63"/>
      </right>
      <top/>
      <bottom style="medium">
        <color indexed="64"/>
      </bottom>
      <diagonal/>
    </border>
    <border>
      <left style="medium">
        <color indexed="63"/>
      </left>
      <right style="medium">
        <color indexed="63"/>
      </right>
      <top style="medium">
        <color indexed="63"/>
      </top>
      <bottom style="medium">
        <color indexed="64"/>
      </bottom>
      <diagonal/>
    </border>
    <border>
      <left style="medium">
        <color indexed="63"/>
      </left>
      <right style="medium">
        <color indexed="63"/>
      </right>
      <top style="thin">
        <color indexed="63"/>
      </top>
      <bottom style="medium">
        <color indexed="64"/>
      </bottom>
      <diagonal/>
    </border>
    <border>
      <left style="medium">
        <color indexed="63"/>
      </left>
      <right style="thin">
        <color indexed="63"/>
      </right>
      <top style="thin">
        <color indexed="63"/>
      </top>
      <bottom style="medium">
        <color indexed="64"/>
      </bottom>
      <diagonal/>
    </border>
    <border>
      <left style="thin">
        <color indexed="63"/>
      </left>
      <right style="thin">
        <color indexed="64"/>
      </right>
      <top/>
      <bottom style="thin">
        <color indexed="63"/>
      </bottom>
      <diagonal/>
    </border>
    <border>
      <left style="thin">
        <color indexed="64"/>
      </left>
      <right style="thin">
        <color indexed="63"/>
      </right>
      <top style="thin">
        <color indexed="63"/>
      </top>
      <bottom style="thin">
        <color indexed="63"/>
      </bottom>
      <diagonal/>
    </border>
    <border>
      <left style="medium">
        <color indexed="63"/>
      </left>
      <right style="thin">
        <color indexed="64"/>
      </right>
      <top style="medium">
        <color indexed="63"/>
      </top>
      <bottom style="thin">
        <color indexed="64"/>
      </bottom>
      <diagonal/>
    </border>
    <border>
      <left style="thin">
        <color indexed="63"/>
      </left>
      <right style="medium">
        <color indexed="63"/>
      </right>
      <top style="medium">
        <color indexed="63"/>
      </top>
      <bottom style="thin">
        <color indexed="64"/>
      </bottom>
      <diagonal/>
    </border>
    <border>
      <left style="medium">
        <color indexed="63"/>
      </left>
      <right style="medium">
        <color indexed="63"/>
      </right>
      <top/>
      <bottom style="thin">
        <color indexed="64"/>
      </bottom>
      <diagonal/>
    </border>
    <border>
      <left style="medium">
        <color indexed="63"/>
      </left>
      <right style="medium">
        <color indexed="63"/>
      </right>
      <top style="thin">
        <color indexed="64"/>
      </top>
      <bottom style="medium">
        <color indexed="64"/>
      </bottom>
      <diagonal/>
    </border>
    <border>
      <left style="thin">
        <color indexed="63"/>
      </left>
      <right/>
      <top style="medium">
        <color indexed="63"/>
      </top>
      <bottom style="thin">
        <color indexed="63"/>
      </bottom>
      <diagonal/>
    </border>
    <border>
      <left style="medium">
        <color indexed="63"/>
      </left>
      <right/>
      <top style="medium">
        <color indexed="63"/>
      </top>
      <bottom style="medium">
        <color indexed="64"/>
      </bottom>
      <diagonal/>
    </border>
    <border>
      <left/>
      <right/>
      <top style="thin">
        <color indexed="63"/>
      </top>
      <bottom style="medium">
        <color indexed="64"/>
      </bottom>
      <diagonal/>
    </border>
    <border>
      <left style="thin">
        <color indexed="63"/>
      </left>
      <right/>
      <top/>
      <bottom style="thin">
        <color indexed="63"/>
      </bottom>
      <diagonal/>
    </border>
    <border>
      <left style="medium">
        <color indexed="63"/>
      </left>
      <right/>
      <top style="medium">
        <color indexed="63"/>
      </top>
      <bottom style="thin">
        <color indexed="6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45"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478">
    <xf numFmtId="0" fontId="0" fillId="0" borderId="0" xfId="0"/>
    <xf numFmtId="49" fontId="18" fillId="0" borderId="0" xfId="0" applyNumberFormat="1" applyFont="1" applyAlignment="1">
      <alignment horizontal="center" vertical="center"/>
    </xf>
    <xf numFmtId="0" fontId="0" fillId="0" borderId="0" xfId="0" applyAlignment="1">
      <alignment vertical="center"/>
    </xf>
    <xf numFmtId="0" fontId="0" fillId="0" borderId="0" xfId="0" applyAlignment="1"/>
    <xf numFmtId="0" fontId="19" fillId="0" borderId="0" xfId="0" applyFont="1" applyAlignment="1">
      <alignment horizontal="justify" vertical="center"/>
    </xf>
    <xf numFmtId="0" fontId="0" fillId="0" borderId="0" xfId="0" applyAlignment="1">
      <alignment wrapText="1"/>
    </xf>
    <xf numFmtId="0" fontId="20" fillId="0" borderId="0" xfId="0" applyFont="1" applyAlignment="1">
      <alignment horizontal="justify" vertical="center"/>
    </xf>
    <xf numFmtId="0" fontId="21" fillId="0" borderId="0" xfId="0" applyFont="1"/>
    <xf numFmtId="0" fontId="18" fillId="0" borderId="0" xfId="0" applyFont="1" applyAlignment="1">
      <alignment horizontal="justify" vertical="center"/>
    </xf>
    <xf numFmtId="0" fontId="18" fillId="0" borderId="0" xfId="0" applyFont="1" applyAlignment="1">
      <alignment horizontal="justify"/>
    </xf>
    <xf numFmtId="0" fontId="20" fillId="0" borderId="10" xfId="0" applyFont="1" applyBorder="1" applyAlignment="1">
      <alignment horizontal="center"/>
    </xf>
    <xf numFmtId="49" fontId="20" fillId="0" borderId="10" xfId="0" applyNumberFormat="1" applyFont="1" applyBorder="1" applyAlignment="1">
      <alignment horizontal="center"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top" wrapText="1"/>
    </xf>
    <xf numFmtId="0" fontId="20" fillId="0" borderId="13" xfId="0" applyFont="1" applyBorder="1" applyAlignment="1">
      <alignment horizontal="center" vertical="top" wrapText="1"/>
    </xf>
    <xf numFmtId="0" fontId="0" fillId="0" borderId="10" xfId="0" applyBorder="1"/>
    <xf numFmtId="49" fontId="26" fillId="0" borderId="14" xfId="0" applyNumberFormat="1" applyFont="1" applyBorder="1" applyAlignment="1" applyProtection="1">
      <alignment horizontal="center" vertical="center" wrapText="1"/>
      <protection locked="0"/>
    </xf>
    <xf numFmtId="0" fontId="0" fillId="0" borderId="15" xfId="0" applyFill="1" applyBorder="1"/>
    <xf numFmtId="49" fontId="29" fillId="0" borderId="16" xfId="0" applyNumberFormat="1" applyFont="1" applyFill="1" applyBorder="1" applyAlignment="1" applyProtection="1">
      <alignment horizontal="center" vertical="center" wrapText="1"/>
      <protection locked="0"/>
    </xf>
    <xf numFmtId="0" fontId="0" fillId="0" borderId="0" xfId="0" applyFill="1"/>
    <xf numFmtId="0" fontId="0" fillId="0" borderId="17" xfId="0" applyBorder="1"/>
    <xf numFmtId="49" fontId="30" fillId="0" borderId="18" xfId="0" applyNumberFormat="1" applyFont="1" applyBorder="1" applyAlignment="1" applyProtection="1">
      <alignment horizontal="center" vertical="center" wrapText="1"/>
      <protection locked="0"/>
    </xf>
    <xf numFmtId="0" fontId="28" fillId="0" borderId="2" xfId="0" applyFont="1" applyBorder="1" applyAlignment="1">
      <alignment horizontal="right" wrapText="1"/>
    </xf>
    <xf numFmtId="0" fontId="31" fillId="0" borderId="2" xfId="0" applyFont="1" applyBorder="1" applyAlignment="1">
      <alignment horizontal="right" wrapText="1"/>
    </xf>
    <xf numFmtId="49" fontId="29" fillId="0" borderId="18" xfId="0" applyNumberFormat="1" applyFont="1" applyBorder="1" applyAlignment="1">
      <alignment horizontal="center" vertical="center"/>
    </xf>
    <xf numFmtId="0" fontId="30" fillId="0" borderId="19" xfId="0" applyFont="1" applyBorder="1" applyAlignment="1" applyProtection="1">
      <alignment vertical="top" wrapText="1"/>
      <protection locked="0"/>
    </xf>
    <xf numFmtId="0" fontId="28" fillId="0" borderId="2" xfId="0" applyFont="1" applyBorder="1" applyAlignment="1">
      <alignment horizontal="right"/>
    </xf>
    <xf numFmtId="0" fontId="31" fillId="0" borderId="2" xfId="0" applyFont="1" applyBorder="1" applyAlignment="1">
      <alignment horizontal="right"/>
    </xf>
    <xf numFmtId="0" fontId="18" fillId="0" borderId="0" xfId="0" applyFont="1" applyAlignment="1">
      <alignment wrapText="1"/>
    </xf>
    <xf numFmtId="0" fontId="0" fillId="0" borderId="20" xfId="0" applyBorder="1"/>
    <xf numFmtId="49" fontId="30" fillId="0" borderId="2" xfId="0" applyNumberFormat="1" applyFont="1" applyBorder="1" applyAlignment="1" applyProtection="1">
      <alignment horizontal="center" vertical="center" wrapText="1"/>
      <protection locked="0"/>
    </xf>
    <xf numFmtId="0" fontId="29" fillId="0" borderId="2" xfId="0" applyFont="1" applyBorder="1" applyProtection="1">
      <protection locked="0"/>
    </xf>
    <xf numFmtId="0" fontId="29" fillId="0" borderId="21" xfId="0" applyFont="1" applyBorder="1" applyAlignment="1">
      <alignment horizontal="center" vertical="center"/>
    </xf>
    <xf numFmtId="49" fontId="29" fillId="0" borderId="21" xfId="0" applyNumberFormat="1" applyFont="1" applyBorder="1" applyAlignment="1">
      <alignment horizontal="center" vertical="center"/>
    </xf>
    <xf numFmtId="49" fontId="29" fillId="0" borderId="18" xfId="0" applyNumberFormat="1" applyFont="1" applyBorder="1" applyAlignment="1" applyProtection="1">
      <alignment horizontal="center" vertical="center"/>
      <protection locked="0"/>
    </xf>
    <xf numFmtId="0" fontId="29" fillId="0" borderId="19" xfId="0" applyFont="1" applyBorder="1" applyAlignment="1">
      <alignment vertical="top" wrapText="1"/>
    </xf>
    <xf numFmtId="49" fontId="29" fillId="0" borderId="18" xfId="0" applyNumberFormat="1" applyFont="1" applyBorder="1" applyAlignment="1" applyProtection="1">
      <alignment horizontal="center" vertical="center" wrapText="1"/>
      <protection locked="0"/>
    </xf>
    <xf numFmtId="0" fontId="29" fillId="0" borderId="22" xfId="0" applyFont="1" applyBorder="1" applyAlignment="1">
      <alignment horizontal="left" vertical="top" wrapText="1"/>
    </xf>
    <xf numFmtId="0" fontId="29" fillId="0" borderId="19" xfId="0" applyFont="1" applyFill="1" applyBorder="1" applyAlignment="1" applyProtection="1">
      <alignment vertical="top" wrapText="1"/>
      <protection locked="0"/>
    </xf>
    <xf numFmtId="0" fontId="31" fillId="0" borderId="2" xfId="0" applyFont="1" applyFill="1" applyBorder="1" applyAlignment="1">
      <alignment horizontal="right"/>
    </xf>
    <xf numFmtId="0" fontId="29" fillId="0" borderId="19" xfId="0" applyFont="1" applyBorder="1" applyAlignment="1">
      <alignment vertical="center" wrapText="1"/>
    </xf>
    <xf numFmtId="0" fontId="30" fillId="0" borderId="19" xfId="0" applyFont="1" applyBorder="1" applyAlignment="1">
      <alignment wrapText="1"/>
    </xf>
    <xf numFmtId="0" fontId="0" fillId="0" borderId="23" xfId="0" applyBorder="1"/>
    <xf numFmtId="49" fontId="29" fillId="0" borderId="24" xfId="0" applyNumberFormat="1" applyFont="1" applyBorder="1" applyAlignment="1">
      <alignment horizontal="center" vertical="center"/>
    </xf>
    <xf numFmtId="0" fontId="31" fillId="0" borderId="25" xfId="0" applyFont="1" applyBorder="1" applyAlignment="1">
      <alignment horizontal="right"/>
    </xf>
    <xf numFmtId="49" fontId="27" fillId="0" borderId="26" xfId="0" applyNumberFormat="1" applyFont="1" applyBorder="1" applyAlignment="1" applyProtection="1">
      <alignment horizontal="center" vertical="center" wrapText="1"/>
      <protection locked="0"/>
    </xf>
    <xf numFmtId="0" fontId="0" fillId="0" borderId="27" xfId="0" applyBorder="1"/>
    <xf numFmtId="49" fontId="27" fillId="0" borderId="28" xfId="0" applyNumberFormat="1" applyFont="1" applyBorder="1" applyAlignment="1" applyProtection="1">
      <alignment horizontal="center" vertical="center" wrapText="1"/>
      <protection locked="0"/>
    </xf>
    <xf numFmtId="49" fontId="29" fillId="0" borderId="28" xfId="0" applyNumberFormat="1" applyFont="1" applyFill="1" applyBorder="1" applyAlignment="1" applyProtection="1">
      <alignment horizontal="center" vertical="center" wrapText="1"/>
      <protection locked="0"/>
    </xf>
    <xf numFmtId="0" fontId="28" fillId="0" borderId="2" xfId="0" applyFont="1" applyFill="1" applyBorder="1" applyAlignment="1">
      <alignment horizontal="right" wrapText="1"/>
    </xf>
    <xf numFmtId="49" fontId="26" fillId="0" borderId="26" xfId="0" applyNumberFormat="1" applyFont="1" applyBorder="1" applyAlignment="1" applyProtection="1">
      <alignment horizontal="center" vertical="center" wrapText="1"/>
      <protection locked="0"/>
    </xf>
    <xf numFmtId="0" fontId="0" fillId="0" borderId="17" xfId="0" applyFill="1" applyBorder="1"/>
    <xf numFmtId="49" fontId="29" fillId="0" borderId="18" xfId="0" applyNumberFormat="1" applyFont="1" applyFill="1" applyBorder="1" applyAlignment="1">
      <alignment horizontal="center" vertical="center"/>
    </xf>
    <xf numFmtId="49" fontId="30" fillId="0" borderId="18" xfId="0" applyNumberFormat="1" applyFont="1" applyFill="1" applyBorder="1" applyAlignment="1" applyProtection="1">
      <alignment horizontal="center" vertical="center" wrapText="1"/>
      <protection locked="0"/>
    </xf>
    <xf numFmtId="0" fontId="31" fillId="0" borderId="2" xfId="0" applyFont="1" applyFill="1" applyBorder="1" applyAlignment="1">
      <alignment horizontal="right" wrapText="1"/>
    </xf>
    <xf numFmtId="0" fontId="29" fillId="0" borderId="19" xfId="0" applyFont="1" applyFill="1" applyBorder="1" applyAlignment="1">
      <alignment vertical="top" wrapText="1"/>
    </xf>
    <xf numFmtId="49" fontId="29" fillId="0" borderId="24" xfId="0" applyNumberFormat="1" applyFont="1" applyFill="1" applyBorder="1" applyAlignment="1">
      <alignment horizontal="center" vertical="center"/>
    </xf>
    <xf numFmtId="0" fontId="0" fillId="0" borderId="23" xfId="0" applyFill="1" applyBorder="1"/>
    <xf numFmtId="0" fontId="0" fillId="0" borderId="12" xfId="0" applyBorder="1"/>
    <xf numFmtId="0" fontId="0" fillId="0" borderId="29" xfId="0" applyBorder="1"/>
    <xf numFmtId="49" fontId="26" fillId="0" borderId="30" xfId="0" applyNumberFormat="1" applyFont="1" applyBorder="1" applyAlignment="1" applyProtection="1">
      <alignment horizontal="center" vertical="center" wrapText="1"/>
      <protection locked="0"/>
    </xf>
    <xf numFmtId="0" fontId="29" fillId="0" borderId="2" xfId="0" applyFont="1" applyBorder="1" applyAlignment="1">
      <alignment horizontal="left" vertical="top" wrapText="1"/>
    </xf>
    <xf numFmtId="0" fontId="0" fillId="0" borderId="31" xfId="0" applyFill="1" applyBorder="1"/>
    <xf numFmtId="49" fontId="29" fillId="0" borderId="32" xfId="0" applyNumberFormat="1" applyFont="1" applyFill="1" applyBorder="1" applyAlignment="1" applyProtection="1">
      <alignment horizontal="center" vertical="center" wrapText="1"/>
      <protection locked="0"/>
    </xf>
    <xf numFmtId="49" fontId="30" fillId="0" borderId="17" xfId="0" applyNumberFormat="1" applyFont="1" applyBorder="1" applyAlignment="1" applyProtection="1">
      <alignment horizontal="center" vertical="center" wrapText="1"/>
      <protection locked="0"/>
    </xf>
    <xf numFmtId="49" fontId="29" fillId="0" borderId="17" xfId="0" applyNumberFormat="1" applyFont="1" applyFill="1" applyBorder="1" applyAlignment="1">
      <alignment horizontal="center" vertical="center"/>
    </xf>
    <xf numFmtId="0" fontId="0" fillId="0" borderId="33" xfId="0" applyBorder="1"/>
    <xf numFmtId="49" fontId="30" fillId="0" borderId="34" xfId="0" applyNumberFormat="1" applyFont="1" applyBorder="1" applyAlignment="1" applyProtection="1">
      <alignment horizontal="center" vertical="center" wrapText="1"/>
      <protection locked="0"/>
    </xf>
    <xf numFmtId="0" fontId="0" fillId="0" borderId="35" xfId="0" applyBorder="1"/>
    <xf numFmtId="49" fontId="26" fillId="0" borderId="11" xfId="0" applyNumberFormat="1" applyFont="1" applyBorder="1" applyAlignment="1" applyProtection="1">
      <alignment horizontal="center" vertical="center" wrapText="1"/>
      <protection locked="0"/>
    </xf>
    <xf numFmtId="0" fontId="30" fillId="0" borderId="19" xfId="0" applyFont="1" applyFill="1" applyBorder="1" applyAlignment="1" applyProtection="1">
      <alignment vertical="top" wrapText="1"/>
      <protection locked="0"/>
    </xf>
    <xf numFmtId="49" fontId="29" fillId="0" borderId="18" xfId="0" applyNumberFormat="1" applyFont="1" applyBorder="1" applyAlignment="1">
      <alignment horizontal="center" vertical="center" wrapText="1"/>
    </xf>
    <xf numFmtId="49" fontId="18" fillId="0" borderId="23" xfId="0" applyNumberFormat="1" applyFont="1" applyBorder="1" applyAlignment="1">
      <alignment horizontal="center" vertical="center"/>
    </xf>
    <xf numFmtId="49" fontId="30" fillId="0" borderId="24" xfId="0" applyNumberFormat="1" applyFont="1" applyBorder="1" applyAlignment="1" applyProtection="1">
      <alignment horizontal="center" vertical="center" wrapText="1"/>
      <protection locked="0"/>
    </xf>
    <xf numFmtId="0" fontId="29" fillId="0" borderId="36" xfId="0" applyFont="1" applyBorder="1" applyAlignment="1">
      <alignment vertical="top" wrapText="1"/>
    </xf>
    <xf numFmtId="49" fontId="18" fillId="0" borderId="23" xfId="0" applyNumberFormat="1" applyFont="1" applyFill="1" applyBorder="1" applyAlignment="1">
      <alignment horizontal="center" vertical="center"/>
    </xf>
    <xf numFmtId="49" fontId="29" fillId="0" borderId="24" xfId="0" applyNumberFormat="1" applyFont="1" applyFill="1" applyBorder="1" applyAlignment="1" applyProtection="1">
      <alignment horizontal="center" vertical="center" wrapText="1"/>
      <protection locked="0"/>
    </xf>
    <xf numFmtId="0" fontId="0" fillId="0" borderId="10" xfId="0" applyFill="1" applyBorder="1"/>
    <xf numFmtId="49" fontId="26" fillId="0" borderId="26" xfId="0" applyNumberFormat="1" applyFont="1" applyFill="1" applyBorder="1" applyAlignment="1" applyProtection="1">
      <alignment horizontal="center" vertical="center" wrapText="1"/>
      <protection locked="0"/>
    </xf>
    <xf numFmtId="49" fontId="29" fillId="0" borderId="24" xfId="0" applyNumberFormat="1" applyFont="1" applyBorder="1" applyAlignment="1" applyProtection="1">
      <alignment horizontal="center" vertical="center" wrapText="1"/>
      <protection locked="0"/>
    </xf>
    <xf numFmtId="49" fontId="27" fillId="0" borderId="26" xfId="0" applyNumberFormat="1" applyFont="1" applyFill="1" applyBorder="1" applyAlignment="1" applyProtection="1">
      <alignment horizontal="center" vertical="center" wrapText="1"/>
      <protection locked="0"/>
    </xf>
    <xf numFmtId="49" fontId="29" fillId="0" borderId="37" xfId="0" applyNumberFormat="1" applyFont="1" applyFill="1" applyBorder="1" applyAlignment="1" applyProtection="1">
      <alignment horizontal="center" vertical="center" wrapText="1"/>
      <protection locked="0"/>
    </xf>
    <xf numFmtId="49" fontId="29" fillId="0" borderId="37" xfId="0" applyNumberFormat="1" applyFont="1" applyBorder="1" applyAlignment="1" applyProtection="1">
      <alignment horizontal="center" vertical="center" wrapText="1"/>
      <protection locked="0"/>
    </xf>
    <xf numFmtId="49" fontId="29" fillId="0" borderId="15" xfId="0" applyNumberFormat="1" applyFont="1" applyBorder="1" applyAlignment="1" applyProtection="1">
      <alignment horizontal="center" vertical="center" wrapText="1"/>
      <protection locked="0"/>
    </xf>
    <xf numFmtId="49" fontId="30" fillId="0" borderId="19" xfId="0" applyNumberFormat="1" applyFont="1" applyBorder="1" applyAlignment="1" applyProtection="1">
      <alignment horizontal="center" vertical="center" wrapText="1"/>
      <protection locked="0"/>
    </xf>
    <xf numFmtId="49" fontId="29" fillId="0" borderId="36" xfId="0" applyNumberFormat="1" applyFont="1" applyBorder="1" applyAlignment="1" applyProtection="1">
      <alignment horizontal="center" vertical="center"/>
      <protection locked="0"/>
    </xf>
    <xf numFmtId="49" fontId="29" fillId="0" borderId="23" xfId="0" applyNumberFormat="1" applyFont="1" applyBorder="1" applyAlignment="1" applyProtection="1">
      <alignment horizontal="center" vertical="center"/>
      <protection locked="0"/>
    </xf>
    <xf numFmtId="49" fontId="29" fillId="0" borderId="38" xfId="0" applyNumberFormat="1" applyFont="1" applyBorder="1" applyAlignment="1" applyProtection="1">
      <alignment horizontal="center" vertical="center"/>
      <protection locked="0"/>
    </xf>
    <xf numFmtId="49" fontId="29" fillId="0" borderId="10" xfId="0" applyNumberFormat="1" applyFont="1" applyBorder="1" applyAlignment="1" applyProtection="1">
      <alignment horizontal="center" vertical="center"/>
      <protection locked="0"/>
    </xf>
    <xf numFmtId="0" fontId="30" fillId="0" borderId="0" xfId="0" applyFont="1" applyBorder="1" applyAlignment="1" applyProtection="1">
      <alignment horizontal="center" vertical="center" wrapText="1"/>
      <protection locked="0"/>
    </xf>
    <xf numFmtId="0" fontId="30" fillId="0" borderId="39" xfId="0" applyFont="1" applyBorder="1" applyAlignment="1" applyProtection="1">
      <alignment horizontal="center" vertical="center" wrapText="1"/>
      <protection locked="0"/>
    </xf>
    <xf numFmtId="0" fontId="29" fillId="0" borderId="36" xfId="0" applyFont="1" applyFill="1" applyBorder="1" applyAlignment="1">
      <alignment horizontal="center" vertical="center"/>
    </xf>
    <xf numFmtId="0" fontId="29" fillId="0" borderId="23" xfId="0" applyFont="1" applyFill="1" applyBorder="1" applyAlignment="1">
      <alignment horizontal="center" vertical="center"/>
    </xf>
    <xf numFmtId="0" fontId="30" fillId="0" borderId="36" xfId="0" applyFont="1" applyFill="1" applyBorder="1" applyAlignment="1" applyProtection="1">
      <alignment horizontal="center" vertical="center" wrapText="1"/>
      <protection locked="0"/>
    </xf>
    <xf numFmtId="0" fontId="30" fillId="0" borderId="23" xfId="0" applyFont="1" applyFill="1" applyBorder="1" applyAlignment="1" applyProtection="1">
      <alignment horizontal="center" vertical="center" wrapText="1"/>
      <protection locked="0"/>
    </xf>
    <xf numFmtId="0" fontId="29" fillId="0" borderId="36" xfId="0" applyFont="1" applyBorder="1" applyAlignment="1">
      <alignment horizontal="center" vertical="center"/>
    </xf>
    <xf numFmtId="0" fontId="29" fillId="0" borderId="23" xfId="0" applyFont="1" applyBorder="1" applyAlignment="1">
      <alignment horizontal="center" vertical="center"/>
    </xf>
    <xf numFmtId="49" fontId="29" fillId="0" borderId="36" xfId="0" applyNumberFormat="1" applyFont="1" applyFill="1" applyBorder="1" applyAlignment="1" applyProtection="1">
      <alignment horizontal="center" vertical="center" wrapText="1"/>
      <protection locked="0"/>
    </xf>
    <xf numFmtId="49" fontId="29" fillId="0" borderId="34" xfId="0" applyNumberFormat="1" applyFont="1" applyFill="1" applyBorder="1" applyAlignment="1" applyProtection="1">
      <alignment horizontal="center" vertical="center" wrapText="1"/>
      <protection locked="0"/>
    </xf>
    <xf numFmtId="49" fontId="30" fillId="0" borderId="24" xfId="0" applyNumberFormat="1" applyFont="1" applyFill="1" applyBorder="1" applyAlignment="1" applyProtection="1">
      <alignment horizontal="center" vertical="center" wrapText="1"/>
      <protection locked="0"/>
    </xf>
    <xf numFmtId="49" fontId="30" fillId="0" borderId="28" xfId="0" applyNumberFormat="1" applyFont="1" applyFill="1" applyBorder="1" applyAlignment="1" applyProtection="1">
      <alignment horizontal="center" vertical="center" wrapText="1"/>
      <protection locked="0"/>
    </xf>
    <xf numFmtId="0" fontId="29" fillId="0" borderId="40" xfId="0" applyFont="1" applyBorder="1" applyAlignment="1">
      <alignment horizontal="center" vertical="center"/>
    </xf>
    <xf numFmtId="0" fontId="0" fillId="0" borderId="41" xfId="0" applyBorder="1"/>
    <xf numFmtId="0" fontId="29" fillId="0" borderId="25" xfId="0" applyFont="1" applyBorder="1" applyAlignment="1">
      <alignment horizontal="center" vertical="center"/>
    </xf>
    <xf numFmtId="49" fontId="26" fillId="0" borderId="10" xfId="0" applyNumberFormat="1" applyFont="1" applyFill="1" applyBorder="1" applyAlignment="1" applyProtection="1">
      <alignment horizontal="center" vertical="center" wrapText="1"/>
      <protection locked="0"/>
    </xf>
    <xf numFmtId="49" fontId="29" fillId="0" borderId="13" xfId="0" applyNumberFormat="1" applyFont="1" applyFill="1" applyBorder="1" applyAlignment="1" applyProtection="1">
      <alignment horizontal="center" vertical="center" wrapText="1"/>
      <protection locked="0"/>
    </xf>
    <xf numFmtId="49" fontId="29" fillId="0" borderId="18" xfId="0" applyNumberFormat="1" applyFont="1" applyFill="1" applyBorder="1" applyAlignment="1" applyProtection="1">
      <alignment horizontal="center" vertical="center" wrapText="1"/>
      <protection locked="0"/>
    </xf>
    <xf numFmtId="49" fontId="30" fillId="24" borderId="13" xfId="0" applyNumberFormat="1" applyFont="1" applyFill="1" applyBorder="1" applyAlignment="1" applyProtection="1">
      <alignment horizontal="center" vertical="center" wrapText="1"/>
      <protection locked="0"/>
    </xf>
    <xf numFmtId="0" fontId="0" fillId="0" borderId="34" xfId="0" applyBorder="1"/>
    <xf numFmtId="0" fontId="26" fillId="0" borderId="26" xfId="0" applyFont="1" applyBorder="1" applyAlignment="1" applyProtection="1">
      <alignment horizontal="center" vertical="center"/>
      <protection locked="0"/>
    </xf>
    <xf numFmtId="0" fontId="31" fillId="0" borderId="0" xfId="0" applyFont="1"/>
    <xf numFmtId="0" fontId="37" fillId="0" borderId="0" xfId="0" applyFont="1" applyAlignment="1">
      <alignment wrapText="1"/>
    </xf>
    <xf numFmtId="0" fontId="19" fillId="0" borderId="0" xfId="0" applyFont="1" applyAlignment="1"/>
    <xf numFmtId="0" fontId="24" fillId="0" borderId="2" xfId="0" applyFont="1" applyBorder="1" applyAlignment="1">
      <alignment horizontal="center" wrapText="1"/>
    </xf>
    <xf numFmtId="0" fontId="38" fillId="0" borderId="42" xfId="0" applyFont="1" applyBorder="1" applyAlignment="1">
      <alignment horizontal="center" vertical="center" wrapText="1"/>
    </xf>
    <xf numFmtId="49" fontId="38" fillId="0" borderId="43"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38" fillId="0" borderId="2" xfId="0" applyFont="1" applyBorder="1" applyAlignment="1">
      <alignment horizontal="center" vertical="top" wrapText="1"/>
    </xf>
    <xf numFmtId="0" fontId="38" fillId="0" borderId="44" xfId="0" applyFont="1" applyBorder="1" applyAlignment="1">
      <alignment horizontal="center" vertical="top" wrapText="1"/>
    </xf>
    <xf numFmtId="0" fontId="0" fillId="0" borderId="0" xfId="0" applyAlignment="1">
      <alignment horizontal="center"/>
    </xf>
    <xf numFmtId="49" fontId="39" fillId="0" borderId="42" xfId="0" applyNumberFormat="1" applyFont="1" applyBorder="1" applyAlignment="1">
      <alignment horizontal="right" vertical="center"/>
    </xf>
    <xf numFmtId="49" fontId="21" fillId="0" borderId="43" xfId="0" applyNumberFormat="1" applyFont="1" applyBorder="1" applyAlignment="1">
      <alignment horizontal="center" vertical="center"/>
    </xf>
    <xf numFmtId="49" fontId="26" fillId="0" borderId="2" xfId="0" applyNumberFormat="1" applyFont="1" applyBorder="1" applyAlignment="1" applyProtection="1">
      <alignment horizontal="center" vertical="center" wrapText="1"/>
      <protection locked="0"/>
    </xf>
    <xf numFmtId="0" fontId="27" fillId="0" borderId="2" xfId="0" applyFont="1" applyBorder="1" applyAlignment="1" applyProtection="1">
      <alignment vertical="top" wrapText="1"/>
      <protection locked="0"/>
    </xf>
    <xf numFmtId="49" fontId="0" fillId="0" borderId="42" xfId="0" applyNumberFormat="1" applyFont="1" applyBorder="1" applyAlignment="1">
      <alignment horizontal="right" vertical="center"/>
    </xf>
    <xf numFmtId="49" fontId="18" fillId="0" borderId="43" xfId="0" applyNumberFormat="1" applyFont="1" applyBorder="1" applyAlignment="1">
      <alignment horizontal="center" vertical="center"/>
    </xf>
    <xf numFmtId="0" fontId="40" fillId="0" borderId="2" xfId="0" applyFont="1" applyBorder="1" applyAlignment="1" applyProtection="1">
      <alignment vertical="top" wrapText="1"/>
      <protection locked="0"/>
    </xf>
    <xf numFmtId="49" fontId="29" fillId="0" borderId="2" xfId="0" applyNumberFormat="1" applyFont="1" applyFill="1" applyBorder="1" applyAlignment="1" applyProtection="1">
      <alignment horizontal="center" vertical="center" wrapText="1"/>
      <protection locked="0"/>
    </xf>
    <xf numFmtId="0" fontId="29" fillId="0" borderId="2" xfId="0" applyFont="1" applyFill="1" applyBorder="1" applyAlignment="1" applyProtection="1">
      <alignment vertical="top" wrapText="1"/>
      <protection locked="0"/>
    </xf>
    <xf numFmtId="49" fontId="41" fillId="0" borderId="42" xfId="0" applyNumberFormat="1" applyFont="1" applyBorder="1" applyAlignment="1">
      <alignment horizontal="right" vertical="center"/>
    </xf>
    <xf numFmtId="0" fontId="30" fillId="0" borderId="2" xfId="0" applyFont="1" applyBorder="1" applyAlignment="1" applyProtection="1">
      <alignment vertical="center" wrapText="1"/>
      <protection locked="0"/>
    </xf>
    <xf numFmtId="49" fontId="29" fillId="0" borderId="2" xfId="0" applyNumberFormat="1" applyFont="1" applyBorder="1" applyAlignment="1">
      <alignment horizontal="center" vertical="center"/>
    </xf>
    <xf numFmtId="0" fontId="29" fillId="0" borderId="2" xfId="0" applyFont="1" applyBorder="1" applyAlignment="1" applyProtection="1">
      <alignment vertical="top" wrapText="1"/>
      <protection locked="0"/>
    </xf>
    <xf numFmtId="0" fontId="29" fillId="0" borderId="2" xfId="0" applyFont="1" applyBorder="1" applyAlignment="1">
      <alignment vertical="top" wrapText="1"/>
    </xf>
    <xf numFmtId="0" fontId="29" fillId="0" borderId="2" xfId="0" applyFont="1" applyBorder="1" applyAlignment="1" applyProtection="1">
      <alignment vertical="center" wrapText="1"/>
      <protection locked="0"/>
    </xf>
    <xf numFmtId="0" fontId="29" fillId="0" borderId="2" xfId="0" applyFont="1" applyBorder="1" applyAlignment="1" applyProtection="1">
      <alignment wrapText="1"/>
      <protection locked="0"/>
    </xf>
    <xf numFmtId="0" fontId="35" fillId="0" borderId="2" xfId="0" applyFont="1" applyBorder="1" applyAlignment="1">
      <alignment vertical="center" wrapText="1"/>
    </xf>
    <xf numFmtId="0" fontId="29" fillId="0" borderId="2" xfId="0" applyFont="1" applyBorder="1" applyAlignment="1">
      <alignment wrapText="1"/>
    </xf>
    <xf numFmtId="49" fontId="29" fillId="0" borderId="2" xfId="0" applyNumberFormat="1" applyFont="1" applyBorder="1" applyAlignment="1" applyProtection="1">
      <alignment horizontal="center" vertical="center" wrapText="1"/>
      <protection locked="0"/>
    </xf>
    <xf numFmtId="0" fontId="29" fillId="0" borderId="2" xfId="0" applyFont="1" applyBorder="1" applyAlignment="1">
      <alignment vertical="center" wrapText="1"/>
    </xf>
    <xf numFmtId="0" fontId="31" fillId="0" borderId="2" xfId="0" applyFont="1" applyBorder="1" applyAlignment="1">
      <alignment horizontal="right" vertical="center" wrapText="1"/>
    </xf>
    <xf numFmtId="0" fontId="28" fillId="0" borderId="2" xfId="0" applyFont="1" applyBorder="1" applyAlignment="1">
      <alignment horizontal="right" vertical="center" wrapText="1"/>
    </xf>
    <xf numFmtId="0" fontId="39" fillId="0" borderId="42" xfId="0" applyFont="1" applyBorder="1" applyAlignment="1">
      <alignment vertical="center"/>
    </xf>
    <xf numFmtId="49" fontId="27" fillId="0" borderId="2" xfId="0" applyNumberFormat="1" applyFont="1" applyBorder="1" applyAlignment="1" applyProtection="1">
      <alignment horizontal="center" vertical="center" wrapText="1"/>
      <protection locked="0"/>
    </xf>
    <xf numFmtId="0" fontId="0" fillId="0" borderId="42" xfId="0" applyBorder="1" applyAlignment="1">
      <alignment vertical="center"/>
    </xf>
    <xf numFmtId="0" fontId="28" fillId="0" borderId="2" xfId="0" applyFont="1" applyFill="1" applyBorder="1" applyAlignment="1">
      <alignment horizontal="right"/>
    </xf>
    <xf numFmtId="0" fontId="30" fillId="0" borderId="2" xfId="0" applyFont="1" applyBorder="1" applyAlignment="1" applyProtection="1">
      <alignment vertical="top" wrapText="1"/>
      <protection locked="0"/>
    </xf>
    <xf numFmtId="49" fontId="29" fillId="0" borderId="2" xfId="0" applyNumberFormat="1" applyFont="1" applyFill="1" applyBorder="1" applyAlignment="1">
      <alignment horizontal="center" vertical="center"/>
    </xf>
    <xf numFmtId="0" fontId="29" fillId="0" borderId="2" xfId="0" applyFont="1" applyFill="1" applyBorder="1" applyAlignment="1">
      <alignment vertical="center" wrapText="1"/>
    </xf>
    <xf numFmtId="0" fontId="39" fillId="0" borderId="0" xfId="0" applyFont="1"/>
    <xf numFmtId="49" fontId="30" fillId="0" borderId="2" xfId="0" applyNumberFormat="1" applyFont="1" applyFill="1" applyBorder="1" applyAlignment="1" applyProtection="1">
      <alignment horizontal="center" vertical="center" wrapText="1"/>
      <protection locked="0"/>
    </xf>
    <xf numFmtId="0" fontId="32" fillId="0" borderId="2" xfId="0" applyFont="1" applyFill="1" applyBorder="1" applyAlignment="1">
      <alignment vertical="top" wrapText="1"/>
    </xf>
    <xf numFmtId="0" fontId="29" fillId="0" borderId="2" xfId="0" applyFont="1" applyFill="1" applyBorder="1" applyAlignment="1">
      <alignment wrapText="1"/>
    </xf>
    <xf numFmtId="0" fontId="29" fillId="0" borderId="2" xfId="0" applyFont="1" applyFill="1" applyBorder="1" applyAlignment="1">
      <alignment vertical="top" wrapText="1"/>
    </xf>
    <xf numFmtId="0" fontId="40" fillId="0" borderId="2" xfId="0" applyFont="1" applyFill="1" applyBorder="1" applyAlignment="1" applyProtection="1">
      <alignment vertical="top" wrapText="1"/>
      <protection locked="0"/>
    </xf>
    <xf numFmtId="0" fontId="0" fillId="0" borderId="42" xfId="0" applyFill="1" applyBorder="1" applyAlignment="1">
      <alignment vertical="center"/>
    </xf>
    <xf numFmtId="0" fontId="30" fillId="0" borderId="2" xfId="0" applyFont="1" applyFill="1" applyBorder="1" applyAlignment="1" applyProtection="1">
      <alignment vertical="top" wrapText="1"/>
      <protection locked="0"/>
    </xf>
    <xf numFmtId="0" fontId="30" fillId="0" borderId="2" xfId="0" applyFont="1" applyBorder="1" applyAlignment="1" applyProtection="1">
      <alignment horizontal="left" vertical="top" wrapText="1"/>
      <protection locked="0"/>
    </xf>
    <xf numFmtId="0" fontId="42" fillId="0" borderId="2" xfId="0" applyFont="1" applyBorder="1" applyAlignment="1">
      <alignment vertical="center" wrapText="1"/>
    </xf>
    <xf numFmtId="0" fontId="28" fillId="0" borderId="44" xfId="0" applyFont="1" applyBorder="1" applyAlignment="1">
      <alignment horizontal="right" wrapText="1"/>
    </xf>
    <xf numFmtId="49" fontId="18" fillId="0" borderId="43" xfId="0" applyNumberFormat="1" applyFont="1" applyFill="1" applyBorder="1" applyAlignment="1">
      <alignment horizontal="center" vertical="center"/>
    </xf>
    <xf numFmtId="49" fontId="29" fillId="0" borderId="2" xfId="0" applyNumberFormat="1" applyFont="1" applyBorder="1" applyAlignment="1" applyProtection="1">
      <alignment horizontal="center" vertical="center"/>
      <protection locked="0"/>
    </xf>
    <xf numFmtId="2" fontId="30" fillId="0" borderId="2" xfId="0" applyNumberFormat="1" applyFont="1" applyBorder="1" applyAlignment="1">
      <alignment wrapText="1"/>
    </xf>
    <xf numFmtId="0" fontId="0" fillId="0" borderId="2" xfId="0" applyFill="1" applyBorder="1" applyAlignment="1">
      <alignment vertical="center"/>
    </xf>
    <xf numFmtId="49" fontId="18" fillId="0" borderId="2" xfId="0" applyNumberFormat="1" applyFont="1" applyFill="1" applyBorder="1" applyAlignment="1">
      <alignment horizontal="center" vertical="center"/>
    </xf>
    <xf numFmtId="49" fontId="29" fillId="0" borderId="2" xfId="0" applyNumberFormat="1" applyFont="1" applyBorder="1" applyAlignment="1">
      <alignment horizontal="center" vertical="center" wrapText="1"/>
    </xf>
    <xf numFmtId="0" fontId="29" fillId="0" borderId="2" xfId="0" applyFont="1" applyBorder="1"/>
    <xf numFmtId="0" fontId="29" fillId="0" borderId="2" xfId="0" applyFont="1" applyFill="1" applyBorder="1" applyAlignment="1" applyProtection="1">
      <alignment wrapText="1"/>
      <protection locked="0"/>
    </xf>
    <xf numFmtId="0" fontId="29" fillId="0" borderId="2" xfId="0" applyFont="1" applyFill="1" applyBorder="1" applyProtection="1">
      <protection locked="0"/>
    </xf>
    <xf numFmtId="0" fontId="28" fillId="0" borderId="44" xfId="0" applyFont="1" applyFill="1" applyBorder="1" applyAlignment="1">
      <alignment horizontal="right" wrapText="1"/>
    </xf>
    <xf numFmtId="0" fontId="39" fillId="0" borderId="42" xfId="0" applyFont="1" applyFill="1" applyBorder="1" applyAlignment="1">
      <alignment vertical="center"/>
    </xf>
    <xf numFmtId="49" fontId="21" fillId="0" borderId="43" xfId="0" applyNumberFormat="1" applyFont="1" applyFill="1" applyBorder="1" applyAlignment="1">
      <alignment horizontal="center" vertical="center"/>
    </xf>
    <xf numFmtId="49" fontId="26" fillId="0" borderId="2" xfId="0" applyNumberFormat="1" applyFont="1" applyFill="1" applyBorder="1" applyAlignment="1" applyProtection="1">
      <alignment horizontal="center" vertical="center" wrapText="1"/>
      <protection locked="0"/>
    </xf>
    <xf numFmtId="0" fontId="27" fillId="0" borderId="2" xfId="0" applyFont="1" applyFill="1" applyBorder="1" applyAlignment="1" applyProtection="1">
      <alignment vertical="top" wrapText="1"/>
      <protection locked="0"/>
    </xf>
    <xf numFmtId="49" fontId="27" fillId="0" borderId="2" xfId="0" applyNumberFormat="1" applyFont="1" applyFill="1" applyBorder="1" applyAlignment="1" applyProtection="1">
      <alignment horizontal="center" vertical="center" wrapText="1"/>
      <protection locked="0"/>
    </xf>
    <xf numFmtId="0" fontId="30" fillId="0" borderId="2" xfId="0" applyFont="1" applyBorder="1" applyAlignment="1">
      <alignment wrapText="1"/>
    </xf>
    <xf numFmtId="0" fontId="30" fillId="0" borderId="2" xfId="0" applyFont="1" applyBorder="1" applyAlignment="1" applyProtection="1">
      <alignment horizontal="center" vertical="center" wrapText="1"/>
      <protection locked="0"/>
    </xf>
    <xf numFmtId="0" fontId="29" fillId="0" borderId="2" xfId="0" applyFont="1" applyFill="1" applyBorder="1" applyAlignment="1">
      <alignment horizontal="center" vertical="center"/>
    </xf>
    <xf numFmtId="0" fontId="35" fillId="0" borderId="2" xfId="0" applyFont="1" applyFill="1" applyBorder="1" applyAlignment="1">
      <alignment vertical="center" wrapText="1"/>
    </xf>
    <xf numFmtId="0" fontId="30" fillId="0" borderId="2" xfId="0" applyFont="1" applyFill="1" applyBorder="1" applyAlignment="1" applyProtection="1">
      <alignment horizontal="center" vertical="center" wrapText="1"/>
      <protection locked="0"/>
    </xf>
    <xf numFmtId="0" fontId="29" fillId="0" borderId="2" xfId="0" applyFont="1" applyBorder="1" applyAlignment="1">
      <alignment horizontal="center" vertical="center"/>
    </xf>
    <xf numFmtId="49" fontId="18" fillId="0" borderId="45" xfId="0" applyNumberFormat="1" applyFont="1" applyBorder="1" applyAlignment="1">
      <alignment horizontal="center" vertical="center"/>
    </xf>
    <xf numFmtId="0" fontId="29" fillId="0" borderId="45" xfId="0" applyFont="1" applyBorder="1" applyAlignment="1">
      <alignment horizontal="center" vertical="center"/>
    </xf>
    <xf numFmtId="0" fontId="29" fillId="0" borderId="44" xfId="0" applyFont="1" applyBorder="1" applyAlignment="1" applyProtection="1">
      <alignment vertical="top" wrapText="1"/>
      <protection locked="0"/>
    </xf>
    <xf numFmtId="0" fontId="0" fillId="0" borderId="45" xfId="0" applyBorder="1" applyAlignment="1">
      <alignment vertical="center"/>
    </xf>
    <xf numFmtId="49" fontId="18" fillId="0" borderId="46" xfId="0" applyNumberFormat="1" applyFont="1" applyBorder="1" applyAlignment="1">
      <alignment horizontal="center" vertical="center"/>
    </xf>
    <xf numFmtId="49" fontId="30" fillId="0" borderId="25" xfId="0" applyNumberFormat="1" applyFont="1" applyBorder="1" applyAlignment="1" applyProtection="1">
      <alignment horizontal="center" vertical="center" wrapText="1"/>
      <protection locked="0"/>
    </xf>
    <xf numFmtId="0" fontId="0" fillId="0" borderId="20" xfId="0" applyBorder="1" applyAlignment="1">
      <alignment vertical="center"/>
    </xf>
    <xf numFmtId="49" fontId="30" fillId="0" borderId="37" xfId="0" applyNumberFormat="1" applyFont="1" applyFill="1" applyBorder="1" applyAlignment="1" applyProtection="1">
      <alignment horizontal="center" vertical="center" wrapText="1"/>
      <protection locked="0"/>
    </xf>
    <xf numFmtId="0" fontId="31" fillId="0" borderId="2" xfId="0" applyFont="1" applyBorder="1" applyAlignment="1" applyProtection="1">
      <alignment horizontal="right"/>
      <protection hidden="1"/>
    </xf>
    <xf numFmtId="49" fontId="0" fillId="0" borderId="45" xfId="0" applyNumberFormat="1" applyFont="1" applyBorder="1" applyAlignment="1">
      <alignment horizontal="right" vertical="center"/>
    </xf>
    <xf numFmtId="49" fontId="43" fillId="24" borderId="25" xfId="0" applyNumberFormat="1" applyFont="1" applyFill="1" applyBorder="1" applyAlignment="1" applyProtection="1">
      <alignment horizontal="center" vertical="center" wrapText="1"/>
      <protection locked="0"/>
    </xf>
    <xf numFmtId="0" fontId="43" fillId="24" borderId="25" xfId="0" applyFont="1" applyFill="1" applyBorder="1" applyAlignment="1" applyProtection="1">
      <alignment vertical="top" wrapText="1"/>
      <protection locked="0"/>
    </xf>
    <xf numFmtId="0" fontId="43" fillId="0" borderId="25" xfId="0" applyFont="1" applyBorder="1" applyAlignment="1" applyProtection="1">
      <alignment vertical="top" wrapText="1"/>
      <protection locked="0"/>
    </xf>
    <xf numFmtId="0" fontId="44" fillId="0" borderId="25" xfId="0" applyFont="1" applyBorder="1" applyAlignment="1" applyProtection="1">
      <alignment vertical="top" wrapText="1"/>
      <protection locked="0"/>
    </xf>
    <xf numFmtId="0" fontId="0" fillId="0" borderId="47" xfId="0" applyBorder="1" applyAlignment="1">
      <alignment vertical="center"/>
    </xf>
    <xf numFmtId="49" fontId="18" fillId="0" borderId="48" xfId="0" applyNumberFormat="1" applyFont="1" applyBorder="1" applyAlignment="1">
      <alignment horizontal="center" vertical="center"/>
    </xf>
    <xf numFmtId="0" fontId="26" fillId="0" borderId="49" xfId="0" applyFont="1" applyBorder="1" applyAlignment="1" applyProtection="1">
      <alignment horizontal="center" vertical="center"/>
      <protection locked="0"/>
    </xf>
    <xf numFmtId="0" fontId="26" fillId="0" borderId="49" xfId="0" applyFont="1" applyFill="1" applyBorder="1" applyAlignment="1" applyProtection="1">
      <alignment vertical="top" wrapText="1"/>
      <protection locked="0"/>
    </xf>
    <xf numFmtId="0" fontId="28" fillId="0" borderId="49" xfId="0" applyFont="1" applyBorder="1" applyAlignment="1">
      <alignment horizontal="right"/>
    </xf>
    <xf numFmtId="0" fontId="0" fillId="0" borderId="39" xfId="0" applyBorder="1"/>
    <xf numFmtId="49" fontId="26" fillId="0" borderId="13" xfId="0" applyNumberFormat="1" applyFont="1" applyBorder="1" applyAlignment="1" applyProtection="1">
      <alignment horizontal="center" vertical="center" wrapText="1"/>
      <protection locked="0"/>
    </xf>
    <xf numFmtId="0" fontId="0" fillId="0" borderId="39" xfId="0" applyFill="1" applyBorder="1"/>
    <xf numFmtId="49" fontId="24" fillId="0" borderId="13" xfId="0" applyNumberFormat="1" applyFont="1" applyFill="1" applyBorder="1" applyAlignment="1">
      <alignment horizontal="center" vertical="center"/>
    </xf>
    <xf numFmtId="4" fontId="0" fillId="0" borderId="0" xfId="0" applyNumberFormat="1"/>
    <xf numFmtId="4" fontId="36" fillId="0" borderId="0" xfId="0" applyNumberFormat="1" applyFont="1"/>
    <xf numFmtId="4" fontId="31" fillId="0" borderId="0" xfId="0" applyNumberFormat="1" applyFont="1"/>
    <xf numFmtId="3" fontId="28" fillId="0" borderId="50" xfId="0" applyNumberFormat="1" applyFont="1" applyBorder="1" applyAlignment="1">
      <alignment horizontal="right" wrapText="1"/>
    </xf>
    <xf numFmtId="3" fontId="28" fillId="0" borderId="51" xfId="0" applyNumberFormat="1" applyFont="1" applyBorder="1" applyAlignment="1">
      <alignment horizontal="right" wrapText="1"/>
    </xf>
    <xf numFmtId="3" fontId="28" fillId="0" borderId="52" xfId="0" applyNumberFormat="1" applyFont="1" applyBorder="1" applyAlignment="1">
      <alignment horizontal="right" wrapText="1"/>
    </xf>
    <xf numFmtId="3" fontId="28" fillId="0" borderId="53" xfId="0" applyNumberFormat="1" applyFont="1" applyBorder="1" applyAlignment="1">
      <alignment horizontal="right" wrapText="1"/>
    </xf>
    <xf numFmtId="3" fontId="28" fillId="0" borderId="10" xfId="0" applyNumberFormat="1" applyFont="1" applyBorder="1" applyAlignment="1">
      <alignment horizontal="right" wrapText="1"/>
    </xf>
    <xf numFmtId="3" fontId="28" fillId="0" borderId="54" xfId="0" applyNumberFormat="1" applyFont="1" applyFill="1" applyBorder="1" applyAlignment="1">
      <alignment horizontal="right" wrapText="1"/>
    </xf>
    <xf numFmtId="3" fontId="28" fillId="0" borderId="55" xfId="0" applyNumberFormat="1" applyFont="1" applyFill="1" applyBorder="1" applyAlignment="1">
      <alignment horizontal="right" wrapText="1"/>
    </xf>
    <xf numFmtId="3" fontId="31" fillId="0" borderId="55" xfId="0" applyNumberFormat="1" applyFont="1" applyFill="1" applyBorder="1" applyAlignment="1">
      <alignment horizontal="right" wrapText="1"/>
    </xf>
    <xf numFmtId="3" fontId="31" fillId="0" borderId="56" xfId="0" applyNumberFormat="1" applyFont="1" applyFill="1" applyBorder="1" applyAlignment="1">
      <alignment horizontal="right" wrapText="1"/>
    </xf>
    <xf numFmtId="3" fontId="28" fillId="0" borderId="26" xfId="0" applyNumberFormat="1" applyFont="1" applyFill="1" applyBorder="1" applyAlignment="1">
      <alignment horizontal="right" wrapText="1"/>
    </xf>
    <xf numFmtId="3" fontId="31" fillId="0" borderId="57" xfId="0" applyNumberFormat="1" applyFont="1" applyFill="1" applyBorder="1" applyAlignment="1">
      <alignment horizontal="right" wrapText="1"/>
    </xf>
    <xf numFmtId="3" fontId="31" fillId="0" borderId="58" xfId="0" applyNumberFormat="1" applyFont="1" applyFill="1" applyBorder="1" applyAlignment="1">
      <alignment horizontal="right" wrapText="1"/>
    </xf>
    <xf numFmtId="3" fontId="28" fillId="0" borderId="10" xfId="0" applyNumberFormat="1" applyFont="1" applyFill="1" applyBorder="1" applyAlignment="1">
      <alignment horizontal="right" wrapText="1"/>
    </xf>
    <xf numFmtId="3" fontId="28" fillId="0" borderId="42" xfId="0" applyNumberFormat="1" applyFont="1" applyFill="1" applyBorder="1" applyAlignment="1">
      <alignment horizontal="right" wrapText="1"/>
    </xf>
    <xf numFmtId="3" fontId="28" fillId="0" borderId="2" xfId="0" applyNumberFormat="1" applyFont="1" applyBorder="1" applyAlignment="1">
      <alignment horizontal="right" wrapText="1"/>
    </xf>
    <xf numFmtId="3" fontId="31" fillId="0" borderId="2" xfId="0" applyNumberFormat="1" applyFont="1" applyBorder="1" applyAlignment="1">
      <alignment horizontal="right" wrapText="1"/>
    </xf>
    <xf numFmtId="3" fontId="31" fillId="0" borderId="44" xfId="0" applyNumberFormat="1" applyFont="1" applyBorder="1" applyAlignment="1">
      <alignment horizontal="right" wrapText="1"/>
    </xf>
    <xf numFmtId="3" fontId="28" fillId="0" borderId="26" xfId="0" applyNumberFormat="1" applyFont="1" applyBorder="1" applyAlignment="1">
      <alignment horizontal="right" wrapText="1"/>
    </xf>
    <xf numFmtId="3" fontId="31" fillId="0" borderId="43" xfId="0" applyNumberFormat="1" applyFont="1" applyBorder="1" applyAlignment="1">
      <alignment horizontal="right" wrapText="1"/>
    </xf>
    <xf numFmtId="3" fontId="28" fillId="0" borderId="2" xfId="0" applyNumberFormat="1" applyFont="1" applyBorder="1" applyAlignment="1">
      <alignment horizontal="right"/>
    </xf>
    <xf numFmtId="3" fontId="31" fillId="0" borderId="2" xfId="0" applyNumberFormat="1" applyFont="1" applyBorder="1" applyAlignment="1">
      <alignment horizontal="right"/>
    </xf>
    <xf numFmtId="3" fontId="31" fillId="0" borderId="44" xfId="0" applyNumberFormat="1" applyFont="1" applyBorder="1" applyAlignment="1">
      <alignment horizontal="right"/>
    </xf>
    <xf numFmtId="3" fontId="31" fillId="0" borderId="43" xfId="0" applyNumberFormat="1" applyFont="1" applyBorder="1" applyAlignment="1">
      <alignment horizontal="right"/>
    </xf>
    <xf numFmtId="3" fontId="33" fillId="0" borderId="2" xfId="0" applyNumberFormat="1" applyFont="1" applyBorder="1" applyAlignment="1">
      <alignment horizontal="right" wrapText="1"/>
    </xf>
    <xf numFmtId="3" fontId="33" fillId="0" borderId="44" xfId="0" applyNumberFormat="1" applyFont="1" applyBorder="1" applyAlignment="1">
      <alignment horizontal="right" wrapText="1"/>
    </xf>
    <xf numFmtId="3" fontId="33" fillId="0" borderId="43" xfId="0" applyNumberFormat="1" applyFont="1" applyBorder="1" applyAlignment="1">
      <alignment horizontal="right" wrapText="1"/>
    </xf>
    <xf numFmtId="3" fontId="31" fillId="0" borderId="2" xfId="0" applyNumberFormat="1" applyFont="1" applyFill="1" applyBorder="1" applyAlignment="1">
      <alignment horizontal="right"/>
    </xf>
    <xf numFmtId="3" fontId="34" fillId="0" borderId="2" xfId="0" applyNumberFormat="1" applyFont="1" applyBorder="1" applyAlignment="1">
      <alignment horizontal="right"/>
    </xf>
    <xf numFmtId="3" fontId="28" fillId="0" borderId="47" xfId="0" applyNumberFormat="1" applyFont="1" applyFill="1" applyBorder="1" applyAlignment="1">
      <alignment horizontal="right" wrapText="1"/>
    </xf>
    <xf numFmtId="3" fontId="28" fillId="0" borderId="49" xfId="0" applyNumberFormat="1" applyFont="1" applyBorder="1" applyAlignment="1">
      <alignment horizontal="right" wrapText="1"/>
    </xf>
    <xf numFmtId="3" fontId="31" fillId="0" borderId="49" xfId="0" applyNumberFormat="1" applyFont="1" applyBorder="1" applyAlignment="1">
      <alignment horizontal="right"/>
    </xf>
    <xf numFmtId="3" fontId="31" fillId="0" borderId="59" xfId="0" applyNumberFormat="1" applyFont="1" applyBorder="1" applyAlignment="1">
      <alignment horizontal="right"/>
    </xf>
    <xf numFmtId="3" fontId="31" fillId="0" borderId="46" xfId="0" applyNumberFormat="1" applyFont="1" applyBorder="1" applyAlignment="1">
      <alignment horizontal="right"/>
    </xf>
    <xf numFmtId="3" fontId="31" fillId="0" borderId="25" xfId="0" applyNumberFormat="1" applyFont="1" applyBorder="1" applyAlignment="1">
      <alignment horizontal="right"/>
    </xf>
    <xf numFmtId="3" fontId="28" fillId="0" borderId="12" xfId="0" applyNumberFormat="1" applyFont="1" applyBorder="1" applyAlignment="1">
      <alignment horizontal="right"/>
    </xf>
    <xf numFmtId="3" fontId="28" fillId="0" borderId="12" xfId="0" applyNumberFormat="1" applyFont="1" applyBorder="1" applyAlignment="1">
      <alignment horizontal="right" wrapText="1"/>
    </xf>
    <xf numFmtId="3" fontId="28" fillId="0" borderId="60" xfId="0" applyNumberFormat="1" applyFont="1" applyFill="1" applyBorder="1" applyAlignment="1">
      <alignment horizontal="right" wrapText="1"/>
    </xf>
    <xf numFmtId="3" fontId="28" fillId="0" borderId="58" xfId="0" applyNumberFormat="1" applyFont="1" applyFill="1" applyBorder="1" applyAlignment="1">
      <alignment horizontal="right"/>
    </xf>
    <xf numFmtId="3" fontId="31" fillId="0" borderId="58" xfId="0" applyNumberFormat="1" applyFont="1" applyFill="1" applyBorder="1" applyAlignment="1">
      <alignment horizontal="right"/>
    </xf>
    <xf numFmtId="3" fontId="31" fillId="0" borderId="27" xfId="0" applyNumberFormat="1" applyFont="1" applyFill="1" applyBorder="1" applyAlignment="1">
      <alignment horizontal="right"/>
    </xf>
    <xf numFmtId="3" fontId="28" fillId="0" borderId="61" xfId="0" applyNumberFormat="1" applyFont="1" applyFill="1" applyBorder="1" applyAlignment="1">
      <alignment horizontal="right" wrapText="1"/>
    </xf>
    <xf numFmtId="3" fontId="31" fillId="0" borderId="60" xfId="0" applyNumberFormat="1" applyFont="1" applyFill="1" applyBorder="1" applyAlignment="1">
      <alignment horizontal="right"/>
    </xf>
    <xf numFmtId="3" fontId="28" fillId="0" borderId="11" xfId="0" applyNumberFormat="1" applyFont="1" applyFill="1" applyBorder="1" applyAlignment="1">
      <alignment horizontal="right" wrapText="1"/>
    </xf>
    <xf numFmtId="3" fontId="28" fillId="0" borderId="2" xfId="0" applyNumberFormat="1" applyFont="1" applyFill="1" applyBorder="1" applyAlignment="1">
      <alignment horizontal="right" wrapText="1"/>
    </xf>
    <xf numFmtId="3" fontId="28" fillId="0" borderId="62" xfId="0" applyNumberFormat="1" applyFont="1" applyBorder="1" applyAlignment="1">
      <alignment horizontal="right" wrapText="1"/>
    </xf>
    <xf numFmtId="3" fontId="28" fillId="0" borderId="42" xfId="0" applyNumberFormat="1" applyFont="1" applyBorder="1" applyAlignment="1">
      <alignment horizontal="right" wrapText="1"/>
    </xf>
    <xf numFmtId="3" fontId="31" fillId="0" borderId="42" xfId="0" applyNumberFormat="1" applyFont="1" applyBorder="1" applyAlignment="1">
      <alignment horizontal="right" wrapText="1"/>
    </xf>
    <xf numFmtId="3" fontId="31" fillId="0" borderId="42" xfId="0" applyNumberFormat="1" applyFont="1" applyBorder="1" applyAlignment="1">
      <alignment horizontal="right"/>
    </xf>
    <xf numFmtId="3" fontId="28" fillId="0" borderId="49" xfId="0" applyNumberFormat="1" applyFont="1" applyFill="1" applyBorder="1" applyAlignment="1">
      <alignment horizontal="right" wrapText="1"/>
    </xf>
    <xf numFmtId="3" fontId="0" fillId="0" borderId="49" xfId="0" applyNumberFormat="1" applyBorder="1" applyAlignment="1">
      <alignment horizontal="right"/>
    </xf>
    <xf numFmtId="3" fontId="31" fillId="0" borderId="47" xfId="0" applyNumberFormat="1" applyFont="1" applyBorder="1" applyAlignment="1">
      <alignment horizontal="right"/>
    </xf>
    <xf numFmtId="3" fontId="28" fillId="0" borderId="39" xfId="0" applyNumberFormat="1" applyFont="1" applyBorder="1" applyAlignment="1">
      <alignment horizontal="right"/>
    </xf>
    <xf numFmtId="3" fontId="28" fillId="0" borderId="10" xfId="0" applyNumberFormat="1" applyFont="1" applyBorder="1" applyAlignment="1">
      <alignment horizontal="right"/>
    </xf>
    <xf numFmtId="3" fontId="28" fillId="0" borderId="35" xfId="0" applyNumberFormat="1" applyFont="1" applyBorder="1" applyAlignment="1">
      <alignment horizontal="right"/>
    </xf>
    <xf numFmtId="3" fontId="31" fillId="0" borderId="55" xfId="0" applyNumberFormat="1" applyFont="1" applyFill="1" applyBorder="1" applyAlignment="1">
      <alignment horizontal="right"/>
    </xf>
    <xf numFmtId="3" fontId="31" fillId="0" borderId="56" xfId="0" applyNumberFormat="1" applyFont="1" applyFill="1" applyBorder="1" applyAlignment="1">
      <alignment horizontal="right"/>
    </xf>
    <xf numFmtId="3" fontId="31" fillId="0" borderId="57" xfId="0" applyNumberFormat="1" applyFont="1" applyFill="1" applyBorder="1" applyAlignment="1">
      <alignment horizontal="right"/>
    </xf>
    <xf numFmtId="3" fontId="31" fillId="0" borderId="43" xfId="0" applyNumberFormat="1" applyFont="1" applyFill="1" applyBorder="1" applyAlignment="1">
      <alignment horizontal="right"/>
    </xf>
    <xf numFmtId="3" fontId="0" fillId="0" borderId="2" xfId="0" applyNumberFormat="1" applyBorder="1"/>
    <xf numFmtId="3" fontId="0" fillId="0" borderId="44" xfId="0" applyNumberFormat="1" applyBorder="1"/>
    <xf numFmtId="3" fontId="0" fillId="0" borderId="0" xfId="0" applyNumberFormat="1"/>
    <xf numFmtId="3" fontId="31" fillId="0" borderId="43" xfId="0" applyNumberFormat="1" applyFont="1" applyFill="1" applyBorder="1" applyAlignment="1">
      <alignment horizontal="right" wrapText="1"/>
    </xf>
    <xf numFmtId="3" fontId="31" fillId="0" borderId="2" xfId="0" applyNumberFormat="1" applyFont="1" applyFill="1" applyBorder="1" applyAlignment="1">
      <alignment horizontal="right" wrapText="1"/>
    </xf>
    <xf numFmtId="3" fontId="31" fillId="0" borderId="44" xfId="0" applyNumberFormat="1" applyFont="1" applyFill="1" applyBorder="1" applyAlignment="1">
      <alignment horizontal="right" wrapText="1"/>
    </xf>
    <xf numFmtId="3" fontId="31" fillId="0" borderId="46" xfId="0" applyNumberFormat="1" applyFont="1" applyFill="1" applyBorder="1" applyAlignment="1">
      <alignment horizontal="right"/>
    </xf>
    <xf numFmtId="3" fontId="31" fillId="0" borderId="25" xfId="0" applyNumberFormat="1" applyFont="1" applyFill="1" applyBorder="1" applyAlignment="1">
      <alignment horizontal="right"/>
    </xf>
    <xf numFmtId="3" fontId="34" fillId="0" borderId="42" xfId="0" applyNumberFormat="1" applyFont="1" applyBorder="1" applyAlignment="1">
      <alignment horizontal="right" wrapText="1"/>
    </xf>
    <xf numFmtId="3" fontId="34" fillId="0" borderId="2" xfId="0" applyNumberFormat="1" applyFont="1" applyBorder="1" applyAlignment="1">
      <alignment horizontal="right" wrapText="1"/>
    </xf>
    <xf numFmtId="3" fontId="31" fillId="0" borderId="49" xfId="0" applyNumberFormat="1" applyFont="1" applyBorder="1" applyAlignment="1">
      <alignment horizontal="right" wrapText="1"/>
    </xf>
    <xf numFmtId="3" fontId="31" fillId="0" borderId="59" xfId="0" applyNumberFormat="1" applyFont="1" applyBorder="1" applyAlignment="1">
      <alignment horizontal="right" wrapText="1"/>
    </xf>
    <xf numFmtId="3" fontId="31" fillId="0" borderId="63" xfId="0" applyNumberFormat="1" applyFont="1" applyBorder="1" applyAlignment="1">
      <alignment horizontal="right"/>
    </xf>
    <xf numFmtId="3" fontId="31" fillId="0" borderId="18" xfId="0" applyNumberFormat="1" applyFont="1" applyBorder="1" applyAlignment="1">
      <alignment horizontal="right"/>
    </xf>
    <xf numFmtId="3" fontId="31" fillId="0" borderId="13" xfId="0" applyNumberFormat="1" applyFont="1" applyBorder="1" applyAlignment="1">
      <alignment horizontal="right"/>
    </xf>
    <xf numFmtId="3" fontId="31" fillId="0" borderId="35" xfId="0" applyNumberFormat="1" applyFont="1" applyBorder="1" applyAlignment="1">
      <alignment horizontal="right"/>
    </xf>
    <xf numFmtId="3" fontId="31" fillId="0" borderId="0" xfId="0" applyNumberFormat="1" applyFont="1" applyBorder="1" applyAlignment="1">
      <alignment horizontal="right"/>
    </xf>
    <xf numFmtId="3" fontId="31" fillId="0" borderId="21" xfId="0" applyNumberFormat="1" applyFont="1" applyBorder="1" applyAlignment="1">
      <alignment horizontal="right"/>
    </xf>
    <xf numFmtId="3" fontId="31" fillId="0" borderId="64" xfId="0" applyNumberFormat="1" applyFont="1" applyBorder="1" applyAlignment="1">
      <alignment horizontal="right"/>
    </xf>
    <xf numFmtId="3" fontId="28" fillId="0" borderId="52" xfId="0" applyNumberFormat="1" applyFont="1" applyBorder="1" applyAlignment="1">
      <alignment horizontal="right"/>
    </xf>
    <xf numFmtId="3" fontId="28" fillId="0" borderId="65" xfId="0" applyNumberFormat="1" applyFont="1" applyBorder="1" applyAlignment="1">
      <alignment horizontal="right"/>
    </xf>
    <xf numFmtId="3" fontId="31" fillId="0" borderId="10" xfId="0" applyNumberFormat="1" applyFont="1" applyFill="1" applyBorder="1" applyAlignment="1">
      <alignment horizontal="right"/>
    </xf>
    <xf numFmtId="3" fontId="28" fillId="0" borderId="21" xfId="0" applyNumberFormat="1" applyFont="1" applyBorder="1" applyAlignment="1">
      <alignment horizontal="right"/>
    </xf>
    <xf numFmtId="3" fontId="28" fillId="0" borderId="64" xfId="0" applyNumberFormat="1" applyFont="1" applyBorder="1" applyAlignment="1">
      <alignment horizontal="right"/>
    </xf>
    <xf numFmtId="3" fontId="28" fillId="0" borderId="13" xfId="0" applyNumberFormat="1" applyFont="1" applyBorder="1" applyAlignment="1">
      <alignment horizontal="right"/>
    </xf>
    <xf numFmtId="3" fontId="28" fillId="0" borderId="0" xfId="0" applyNumberFormat="1" applyFont="1" applyBorder="1" applyAlignment="1">
      <alignment horizontal="right"/>
    </xf>
    <xf numFmtId="3" fontId="28" fillId="0" borderId="22" xfId="0" applyNumberFormat="1" applyFont="1" applyBorder="1" applyAlignment="1">
      <alignment horizontal="right"/>
    </xf>
    <xf numFmtId="3" fontId="31" fillId="0" borderId="13" xfId="0" applyNumberFormat="1" applyFont="1" applyFill="1" applyBorder="1" applyAlignment="1">
      <alignment horizontal="right"/>
    </xf>
    <xf numFmtId="3" fontId="31" fillId="0" borderId="39" xfId="0" applyNumberFormat="1" applyFont="1" applyFill="1" applyBorder="1" applyAlignment="1">
      <alignment horizontal="right"/>
    </xf>
    <xf numFmtId="3" fontId="31" fillId="0" borderId="0" xfId="0" applyNumberFormat="1" applyFont="1" applyFill="1" applyBorder="1" applyAlignment="1">
      <alignment horizontal="right"/>
    </xf>
    <xf numFmtId="3" fontId="31" fillId="0" borderId="66" xfId="0" applyNumberFormat="1" applyFont="1" applyFill="1" applyBorder="1" applyAlignment="1">
      <alignment horizontal="right"/>
    </xf>
    <xf numFmtId="3" fontId="28" fillId="0" borderId="12" xfId="0" applyNumberFormat="1" applyFont="1" applyFill="1" applyBorder="1" applyAlignment="1">
      <alignment horizontal="right"/>
    </xf>
    <xf numFmtId="3" fontId="28" fillId="0" borderId="10" xfId="0" applyNumberFormat="1" applyFont="1" applyFill="1" applyBorder="1" applyAlignment="1">
      <alignment horizontal="right"/>
    </xf>
    <xf numFmtId="3" fontId="28" fillId="0" borderId="54" xfId="0" applyNumberFormat="1" applyFont="1" applyFill="1" applyBorder="1" applyAlignment="1">
      <alignment horizontal="right"/>
    </xf>
    <xf numFmtId="3" fontId="28" fillId="0" borderId="42" xfId="0" applyNumberFormat="1" applyFont="1" applyFill="1" applyBorder="1" applyAlignment="1">
      <alignment horizontal="right"/>
    </xf>
    <xf numFmtId="3" fontId="28" fillId="0" borderId="47" xfId="0" applyNumberFormat="1" applyFont="1" applyFill="1" applyBorder="1" applyAlignment="1">
      <alignment horizontal="right"/>
    </xf>
    <xf numFmtId="3" fontId="31" fillId="0" borderId="67" xfId="0" applyNumberFormat="1" applyFont="1" applyBorder="1" applyAlignment="1">
      <alignment horizontal="right"/>
    </xf>
    <xf numFmtId="3" fontId="31" fillId="0" borderId="68" xfId="0" applyNumberFormat="1" applyFont="1" applyFill="1" applyBorder="1" applyAlignment="1">
      <alignment horizontal="right"/>
    </xf>
    <xf numFmtId="3" fontId="28" fillId="0" borderId="62" xfId="0" applyNumberFormat="1" applyFont="1" applyFill="1" applyBorder="1" applyAlignment="1">
      <alignment horizontal="right" wrapText="1"/>
    </xf>
    <xf numFmtId="3" fontId="31" fillId="0" borderId="54" xfId="0" applyNumberFormat="1" applyFont="1" applyFill="1" applyBorder="1" applyAlignment="1">
      <alignment horizontal="right"/>
    </xf>
    <xf numFmtId="3" fontId="28" fillId="0" borderId="69" xfId="0" applyNumberFormat="1" applyFont="1" applyBorder="1" applyAlignment="1">
      <alignment horizontal="right" wrapText="1"/>
    </xf>
    <xf numFmtId="3" fontId="28" fillId="0" borderId="67" xfId="0" applyNumberFormat="1" applyFont="1" applyBorder="1" applyAlignment="1">
      <alignment horizontal="right"/>
    </xf>
    <xf numFmtId="3" fontId="28" fillId="0" borderId="70" xfId="0" applyNumberFormat="1" applyFont="1" applyBorder="1" applyAlignment="1">
      <alignment horizontal="right"/>
    </xf>
    <xf numFmtId="3" fontId="28" fillId="0" borderId="71" xfId="0" applyNumberFormat="1" applyFont="1" applyBorder="1" applyAlignment="1">
      <alignment horizontal="right"/>
    </xf>
    <xf numFmtId="3" fontId="28" fillId="0" borderId="72" xfId="0" applyNumberFormat="1" applyFont="1" applyBorder="1" applyAlignment="1">
      <alignment horizontal="right"/>
    </xf>
    <xf numFmtId="3" fontId="31" fillId="0" borderId="44" xfId="0" applyNumberFormat="1" applyFont="1" applyFill="1" applyBorder="1" applyAlignment="1">
      <alignment horizontal="right"/>
    </xf>
    <xf numFmtId="3" fontId="31" fillId="0" borderId="49" xfId="0" applyNumberFormat="1" applyFont="1" applyFill="1" applyBorder="1" applyAlignment="1">
      <alignment horizontal="right"/>
    </xf>
    <xf numFmtId="3" fontId="31" fillId="0" borderId="59" xfId="0" applyNumberFormat="1" applyFont="1" applyFill="1" applyBorder="1" applyAlignment="1">
      <alignment horizontal="right"/>
    </xf>
    <xf numFmtId="3" fontId="28" fillId="0" borderId="39" xfId="0" applyNumberFormat="1" applyFont="1" applyFill="1" applyBorder="1" applyAlignment="1">
      <alignment horizontal="right"/>
    </xf>
    <xf numFmtId="3" fontId="31" fillId="0" borderId="22" xfId="0" applyNumberFormat="1" applyFont="1" applyBorder="1" applyAlignment="1">
      <alignment horizontal="right"/>
    </xf>
    <xf numFmtId="3" fontId="28" fillId="0" borderId="73" xfId="0" applyNumberFormat="1" applyFont="1" applyFill="1" applyBorder="1" applyAlignment="1">
      <alignment horizontal="right" wrapText="1"/>
    </xf>
    <xf numFmtId="3" fontId="31" fillId="0" borderId="67" xfId="0" applyNumberFormat="1" applyFont="1" applyFill="1" applyBorder="1" applyAlignment="1">
      <alignment horizontal="right"/>
    </xf>
    <xf numFmtId="3" fontId="28" fillId="0" borderId="45" xfId="0" applyNumberFormat="1" applyFont="1" applyFill="1" applyBorder="1" applyAlignment="1">
      <alignment horizontal="right"/>
    </xf>
    <xf numFmtId="3" fontId="28" fillId="0" borderId="14" xfId="0" applyNumberFormat="1" applyFont="1" applyFill="1" applyBorder="1" applyAlignment="1">
      <alignment horizontal="right" wrapText="1"/>
    </xf>
    <xf numFmtId="3" fontId="28" fillId="0" borderId="12" xfId="0" applyNumberFormat="1" applyFont="1" applyFill="1" applyBorder="1" applyAlignment="1">
      <alignment horizontal="right" wrapText="1"/>
    </xf>
    <xf numFmtId="3" fontId="31" fillId="0" borderId="32" xfId="0" applyNumberFormat="1" applyFont="1" applyFill="1" applyBorder="1" applyAlignment="1">
      <alignment horizontal="right"/>
    </xf>
    <xf numFmtId="3" fontId="31" fillId="0" borderId="74" xfId="0" applyNumberFormat="1" applyFont="1" applyFill="1" applyBorder="1" applyAlignment="1">
      <alignment horizontal="right"/>
    </xf>
    <xf numFmtId="3" fontId="31" fillId="0" borderId="69" xfId="0" applyNumberFormat="1" applyFont="1" applyFill="1" applyBorder="1" applyAlignment="1">
      <alignment horizontal="right"/>
    </xf>
    <xf numFmtId="3" fontId="28" fillId="0" borderId="32" xfId="0" applyNumberFormat="1" applyFont="1" applyFill="1" applyBorder="1" applyAlignment="1">
      <alignment horizontal="right" wrapText="1"/>
    </xf>
    <xf numFmtId="3" fontId="31" fillId="0" borderId="21" xfId="0" applyNumberFormat="1" applyFont="1" applyFill="1" applyBorder="1" applyAlignment="1">
      <alignment horizontal="right"/>
    </xf>
    <xf numFmtId="3" fontId="31" fillId="0" borderId="37" xfId="0" applyNumberFormat="1" applyFont="1" applyFill="1" applyBorder="1" applyAlignment="1">
      <alignment horizontal="right"/>
    </xf>
    <xf numFmtId="3" fontId="31" fillId="0" borderId="39" xfId="0" applyNumberFormat="1" applyFont="1" applyBorder="1" applyAlignment="1">
      <alignment horizontal="right"/>
    </xf>
    <xf numFmtId="3" fontId="28" fillId="0" borderId="35" xfId="0" applyNumberFormat="1" applyFont="1" applyBorder="1" applyAlignment="1">
      <alignment horizontal="right" wrapText="1"/>
    </xf>
    <xf numFmtId="3" fontId="31" fillId="0" borderId="75" xfId="0" applyNumberFormat="1" applyFont="1" applyBorder="1" applyAlignment="1">
      <alignment horizontal="right"/>
    </xf>
    <xf numFmtId="0" fontId="29" fillId="0" borderId="63" xfId="0" applyFont="1" applyBorder="1" applyAlignment="1">
      <alignment vertical="top" wrapText="1" shrinkToFit="1"/>
    </xf>
    <xf numFmtId="0" fontId="29" fillId="0" borderId="19" xfId="0" applyFont="1" applyBorder="1" applyAlignment="1">
      <alignment vertical="top" wrapText="1" shrinkToFit="1"/>
    </xf>
    <xf numFmtId="0" fontId="29" fillId="0" borderId="19" xfId="0" applyFont="1" applyBorder="1" applyAlignment="1">
      <alignment vertical="center" wrapText="1" shrinkToFit="1"/>
    </xf>
    <xf numFmtId="0" fontId="35" fillId="0" borderId="19" xfId="0" applyFont="1" applyBorder="1" applyAlignment="1">
      <alignment vertical="center" wrapText="1" shrinkToFit="1"/>
    </xf>
    <xf numFmtId="0" fontId="45" fillId="0" borderId="17" xfId="0" applyFont="1" applyFill="1" applyBorder="1"/>
    <xf numFmtId="0" fontId="45" fillId="0" borderId="0" xfId="0" applyFont="1" applyFill="1"/>
    <xf numFmtId="0" fontId="29" fillId="0" borderId="76" xfId="0" applyFont="1" applyBorder="1" applyAlignment="1">
      <alignment horizontal="center" vertical="center"/>
    </xf>
    <xf numFmtId="3" fontId="28" fillId="0" borderId="77" xfId="0" applyNumberFormat="1" applyFont="1" applyFill="1" applyBorder="1" applyAlignment="1">
      <alignment horizontal="right"/>
    </xf>
    <xf numFmtId="0" fontId="30" fillId="0" borderId="78" xfId="0" applyFont="1" applyFill="1" applyBorder="1" applyAlignment="1">
      <alignment horizontal="left" vertical="center" wrapText="1"/>
    </xf>
    <xf numFmtId="3" fontId="31" fillId="0" borderId="79" xfId="0" applyNumberFormat="1" applyFont="1" applyBorder="1" applyAlignment="1">
      <alignment horizontal="right"/>
    </xf>
    <xf numFmtId="3" fontId="28" fillId="0" borderId="80" xfId="0" applyNumberFormat="1" applyFont="1" applyBorder="1" applyAlignment="1">
      <alignment horizontal="right"/>
    </xf>
    <xf numFmtId="3" fontId="28" fillId="0" borderId="81" xfId="0" applyNumberFormat="1" applyFont="1" applyBorder="1" applyAlignment="1">
      <alignment horizontal="right" wrapText="1"/>
    </xf>
    <xf numFmtId="3" fontId="28" fillId="0" borderId="81" xfId="0" applyNumberFormat="1" applyFont="1" applyBorder="1" applyAlignment="1">
      <alignment horizontal="right"/>
    </xf>
    <xf numFmtId="49" fontId="29" fillId="0" borderId="82" xfId="0" applyNumberFormat="1" applyFont="1" applyBorder="1" applyAlignment="1">
      <alignment horizontal="center" vertical="center"/>
    </xf>
    <xf numFmtId="3" fontId="28" fillId="0" borderId="83" xfId="0" applyNumberFormat="1" applyFont="1" applyFill="1" applyBorder="1" applyAlignment="1">
      <alignment horizontal="right" wrapText="1"/>
    </xf>
    <xf numFmtId="3" fontId="31" fillId="0" borderId="84" xfId="0" applyNumberFormat="1" applyFont="1" applyFill="1" applyBorder="1" applyAlignment="1">
      <alignment horizontal="right"/>
    </xf>
    <xf numFmtId="3" fontId="31" fillId="0" borderId="85" xfId="0" applyNumberFormat="1" applyFont="1" applyBorder="1" applyAlignment="1">
      <alignment horizontal="right" wrapText="1"/>
    </xf>
    <xf numFmtId="3" fontId="31" fillId="0" borderId="66" xfId="0" applyNumberFormat="1" applyFont="1" applyBorder="1" applyAlignment="1">
      <alignment horizontal="right"/>
    </xf>
    <xf numFmtId="3" fontId="31" fillId="0" borderId="71" xfId="0" applyNumberFormat="1" applyFont="1" applyBorder="1" applyAlignment="1">
      <alignment horizontal="right"/>
    </xf>
    <xf numFmtId="3" fontId="31" fillId="0" borderId="86" xfId="0" applyNumberFormat="1" applyFont="1" applyFill="1" applyBorder="1" applyAlignment="1">
      <alignment horizontal="right"/>
    </xf>
    <xf numFmtId="3" fontId="31" fillId="0" borderId="87" xfId="0" applyNumberFormat="1" applyFont="1" applyFill="1" applyBorder="1" applyAlignment="1">
      <alignment horizontal="right"/>
    </xf>
    <xf numFmtId="3" fontId="31" fillId="0" borderId="88" xfId="0" applyNumberFormat="1" applyFont="1" applyFill="1" applyBorder="1" applyAlignment="1">
      <alignment horizontal="right"/>
    </xf>
    <xf numFmtId="49" fontId="0" fillId="0" borderId="42" xfId="0" applyNumberFormat="1" applyBorder="1" applyAlignment="1">
      <alignment horizontal="right" vertical="center"/>
    </xf>
    <xf numFmtId="3" fontId="28" fillId="0" borderId="89" xfId="0" applyNumberFormat="1" applyFont="1" applyFill="1" applyBorder="1" applyAlignment="1">
      <alignment horizontal="right"/>
    </xf>
    <xf numFmtId="3" fontId="28" fillId="0" borderId="58" xfId="0" applyNumberFormat="1" applyFont="1" applyBorder="1" applyAlignment="1">
      <alignment horizontal="right"/>
    </xf>
    <xf numFmtId="0" fontId="46" fillId="0" borderId="11" xfId="0" applyFont="1" applyBorder="1" applyAlignment="1">
      <alignment horizontal="center" vertical="top" wrapText="1"/>
    </xf>
    <xf numFmtId="0" fontId="47" fillId="0" borderId="20" xfId="0" applyFont="1" applyBorder="1" applyAlignment="1" applyProtection="1">
      <alignment vertical="center" wrapText="1" shrinkToFit="1"/>
      <protection locked="0"/>
    </xf>
    <xf numFmtId="0" fontId="47" fillId="0" borderId="0" xfId="0" applyNumberFormat="1" applyFont="1" applyAlignment="1">
      <alignment horizontal="left" vertical="top" wrapText="1" readingOrder="1"/>
    </xf>
    <xf numFmtId="0" fontId="47" fillId="0" borderId="37" xfId="0" applyFont="1" applyBorder="1" applyAlignment="1" applyProtection="1">
      <alignment vertical="center" wrapText="1"/>
      <protection locked="0"/>
    </xf>
    <xf numFmtId="0" fontId="46" fillId="0" borderId="0" xfId="0" applyFont="1"/>
    <xf numFmtId="0" fontId="48" fillId="0" borderId="30" xfId="0" applyFont="1" applyBorder="1" applyAlignment="1" applyProtection="1">
      <alignment vertical="top" wrapText="1"/>
      <protection locked="0"/>
    </xf>
    <xf numFmtId="0" fontId="47" fillId="0" borderId="69" xfId="0" applyFont="1" applyFill="1" applyBorder="1" applyAlignment="1" applyProtection="1">
      <alignment vertical="top" wrapText="1" shrinkToFit="1"/>
      <protection locked="0"/>
    </xf>
    <xf numFmtId="0" fontId="47" fillId="0" borderId="19" xfId="0" applyFont="1" applyBorder="1" applyAlignment="1" applyProtection="1">
      <alignment vertical="center" wrapText="1" shrinkToFit="1"/>
      <protection locked="0"/>
    </xf>
    <xf numFmtId="0" fontId="47" fillId="0" borderId="19" xfId="0" applyFont="1" applyBorder="1" applyAlignment="1" applyProtection="1">
      <alignment vertical="top" wrapText="1" shrinkToFit="1"/>
      <protection locked="0"/>
    </xf>
    <xf numFmtId="0" fontId="49" fillId="0" borderId="19" xfId="0" applyFont="1" applyBorder="1" applyAlignment="1">
      <alignment vertical="top" wrapText="1" shrinkToFit="1"/>
    </xf>
    <xf numFmtId="0" fontId="46" fillId="0" borderId="37" xfId="0" applyFont="1" applyBorder="1" applyAlignment="1" applyProtection="1">
      <alignment shrinkToFit="1"/>
      <protection locked="0"/>
    </xf>
    <xf numFmtId="0" fontId="46" fillId="0" borderId="2" xfId="0" applyFont="1" applyBorder="1" applyAlignment="1" applyProtection="1">
      <alignment shrinkToFit="1"/>
      <protection locked="0"/>
    </xf>
    <xf numFmtId="0" fontId="46" fillId="0" borderId="22" xfId="0" applyFont="1" applyBorder="1" applyAlignment="1">
      <alignment vertical="top" wrapText="1" shrinkToFit="1"/>
    </xf>
    <xf numFmtId="0" fontId="46" fillId="0" borderId="63" xfId="0" applyFont="1" applyBorder="1" applyAlignment="1">
      <alignment vertical="top" wrapText="1" shrinkToFit="1"/>
    </xf>
    <xf numFmtId="0" fontId="46" fillId="0" borderId="19" xfId="0" applyFont="1" applyBorder="1" applyAlignment="1">
      <alignment vertical="top" wrapText="1" shrinkToFit="1"/>
    </xf>
    <xf numFmtId="0" fontId="46" fillId="0" borderId="20" xfId="0" applyFont="1" applyBorder="1" applyAlignment="1">
      <alignment wrapText="1" shrinkToFit="1"/>
    </xf>
    <xf numFmtId="0" fontId="46" fillId="0" borderId="90" xfId="0" applyFont="1" applyBorder="1" applyAlignment="1">
      <alignment wrapText="1" shrinkToFit="1"/>
    </xf>
    <xf numFmtId="0" fontId="46" fillId="0" borderId="37" xfId="0" applyFont="1" applyBorder="1" applyAlignment="1">
      <alignment wrapText="1" shrinkToFit="1"/>
    </xf>
    <xf numFmtId="0" fontId="46" fillId="0" borderId="22" xfId="0" applyFont="1" applyBorder="1" applyAlignment="1">
      <alignment horizontal="left" vertical="top" wrapText="1" shrinkToFit="1"/>
    </xf>
    <xf numFmtId="0" fontId="46" fillId="0" borderId="0" xfId="0" applyFont="1" applyBorder="1" applyAlignment="1">
      <alignment horizontal="left" vertical="top" wrapText="1" shrinkToFit="1"/>
    </xf>
    <xf numFmtId="0" fontId="46" fillId="0" borderId="19" xfId="0" applyFont="1" applyFill="1" applyBorder="1" applyAlignment="1" applyProtection="1">
      <alignment vertical="top" wrapText="1" shrinkToFit="1"/>
      <protection locked="0"/>
    </xf>
    <xf numFmtId="0" fontId="46" fillId="0" borderId="19" xfId="0" applyFont="1" applyBorder="1" applyAlignment="1">
      <alignment vertical="center" wrapText="1" shrinkToFit="1"/>
    </xf>
    <xf numFmtId="0" fontId="47" fillId="0" borderId="19" xfId="0" applyFont="1" applyBorder="1" applyAlignment="1">
      <alignment wrapText="1" shrinkToFit="1"/>
    </xf>
    <xf numFmtId="0" fontId="47" fillId="0" borderId="36" xfId="0" applyFont="1" applyBorder="1" applyAlignment="1" applyProtection="1">
      <alignment vertical="top" wrapText="1" shrinkToFit="1"/>
      <protection locked="0"/>
    </xf>
    <xf numFmtId="0" fontId="48" fillId="0" borderId="62" xfId="0" applyFont="1" applyBorder="1" applyAlignment="1" applyProtection="1">
      <alignment vertical="top" wrapText="1" shrinkToFit="1"/>
      <protection locked="0"/>
    </xf>
    <xf numFmtId="0" fontId="46" fillId="0" borderId="37" xfId="0" applyFont="1" applyBorder="1" applyAlignment="1">
      <alignment horizontal="left" vertical="top" wrapText="1" shrinkToFit="1"/>
    </xf>
    <xf numFmtId="0" fontId="47" fillId="0" borderId="37" xfId="0" applyFont="1" applyFill="1" applyBorder="1" applyAlignment="1" applyProtection="1">
      <alignment vertical="top" wrapText="1" shrinkToFit="1"/>
      <protection locked="0"/>
    </xf>
    <xf numFmtId="0" fontId="47" fillId="0" borderId="78" xfId="0" applyFont="1" applyFill="1" applyBorder="1" applyAlignment="1">
      <alignment horizontal="left" vertical="center" wrapText="1"/>
    </xf>
    <xf numFmtId="0" fontId="46" fillId="0" borderId="37" xfId="0" applyFont="1" applyFill="1" applyBorder="1" applyAlignment="1" applyProtection="1">
      <alignment shrinkToFit="1"/>
      <protection locked="0"/>
    </xf>
    <xf numFmtId="0" fontId="46" fillId="0" borderId="19" xfId="0" applyFont="1" applyFill="1" applyBorder="1" applyAlignment="1">
      <alignment vertical="center" wrapText="1" shrinkToFit="1"/>
    </xf>
    <xf numFmtId="0" fontId="46" fillId="0" borderId="0" xfId="0" applyFont="1" applyAlignment="1">
      <alignment shrinkToFit="1"/>
    </xf>
    <xf numFmtId="0" fontId="49" fillId="0" borderId="19" xfId="0" applyFont="1" applyFill="1" applyBorder="1" applyAlignment="1">
      <alignment vertical="top" wrapText="1" shrinkToFit="1"/>
    </xf>
    <xf numFmtId="0" fontId="46" fillId="0" borderId="19" xfId="0" applyFont="1" applyFill="1" applyBorder="1" applyAlignment="1">
      <alignment wrapText="1" shrinkToFit="1"/>
    </xf>
    <xf numFmtId="0" fontId="46" fillId="0" borderId="19" xfId="0" applyFont="1" applyFill="1" applyBorder="1" applyAlignment="1">
      <alignment vertical="top" wrapText="1" shrinkToFit="1"/>
    </xf>
    <xf numFmtId="0" fontId="46" fillId="0" borderId="36" xfId="0" applyFont="1" applyFill="1" applyBorder="1" applyAlignment="1">
      <alignment vertical="top" wrapText="1" shrinkToFit="1"/>
    </xf>
    <xf numFmtId="0" fontId="48" fillId="0" borderId="91" xfId="0" applyFont="1" applyBorder="1" applyAlignment="1" applyProtection="1">
      <alignment vertical="top" wrapText="1" shrinkToFit="1"/>
      <protection locked="0"/>
    </xf>
    <xf numFmtId="0" fontId="46" fillId="0" borderId="58" xfId="0" applyFont="1" applyBorder="1" applyAlignment="1">
      <alignment horizontal="left" vertical="top" wrapText="1" shrinkToFit="1"/>
    </xf>
    <xf numFmtId="0" fontId="46" fillId="0" borderId="37" xfId="0" applyFont="1" applyFill="1" applyBorder="1" applyAlignment="1" applyProtection="1">
      <alignment vertical="top" wrapText="1" shrinkToFit="1"/>
      <protection locked="0"/>
    </xf>
    <xf numFmtId="0" fontId="46" fillId="0" borderId="19" xfId="0" applyFont="1" applyBorder="1" applyAlignment="1">
      <alignment horizontal="left" vertical="top" wrapText="1" shrinkToFit="1"/>
    </xf>
    <xf numFmtId="0" fontId="47" fillId="0" borderId="19" xfId="0" applyFont="1" applyBorder="1" applyAlignment="1" applyProtection="1">
      <alignment horizontal="left" vertical="top" wrapText="1" shrinkToFit="1"/>
      <protection locked="0"/>
    </xf>
    <xf numFmtId="0" fontId="47" fillId="0" borderId="92" xfId="0" applyFont="1" applyBorder="1" applyAlignment="1" applyProtection="1">
      <alignment vertical="top" wrapText="1" shrinkToFit="1"/>
      <protection locked="0"/>
    </xf>
    <xf numFmtId="0" fontId="48" fillId="0" borderId="61" xfId="0" applyFont="1" applyBorder="1" applyAlignment="1" applyProtection="1">
      <alignment vertical="top" wrapText="1" shrinkToFit="1"/>
      <protection locked="0"/>
    </xf>
    <xf numFmtId="2" fontId="47" fillId="0" borderId="0" xfId="0" applyNumberFormat="1" applyFont="1" applyAlignment="1">
      <alignment wrapText="1" shrinkToFit="1"/>
    </xf>
    <xf numFmtId="0" fontId="46" fillId="0" borderId="19" xfId="0" applyFont="1" applyBorder="1" applyAlignment="1" applyProtection="1">
      <alignment vertical="top" wrapText="1" shrinkToFit="1"/>
      <protection locked="0"/>
    </xf>
    <xf numFmtId="0" fontId="46" fillId="0" borderId="19" xfId="0" applyFont="1" applyBorder="1" applyAlignment="1">
      <alignment vertical="top" wrapText="1"/>
    </xf>
    <xf numFmtId="0" fontId="46" fillId="0" borderId="19" xfId="0" applyFont="1" applyBorder="1" applyAlignment="1">
      <alignment vertical="center" wrapText="1"/>
    </xf>
    <xf numFmtId="0" fontId="47" fillId="0" borderId="0" xfId="0" applyNumberFormat="1" applyFont="1" applyAlignment="1">
      <alignment vertical="top" wrapText="1"/>
    </xf>
    <xf numFmtId="0" fontId="47" fillId="0" borderId="0" xfId="0" applyFont="1" applyAlignment="1">
      <alignment vertical="top" wrapText="1"/>
    </xf>
    <xf numFmtId="0" fontId="46" fillId="0" borderId="19" xfId="0" applyFont="1" applyBorder="1" applyAlignment="1">
      <alignment wrapText="1"/>
    </xf>
    <xf numFmtId="0" fontId="46" fillId="0" borderId="19" xfId="0" applyFont="1" applyBorder="1"/>
    <xf numFmtId="0" fontId="46" fillId="0" borderId="19" xfId="0" applyFont="1" applyFill="1" applyBorder="1" applyAlignment="1">
      <alignment vertical="top" wrapText="1"/>
    </xf>
    <xf numFmtId="0" fontId="47" fillId="0" borderId="19" xfId="0" applyFont="1" applyBorder="1" applyAlignment="1" applyProtection="1">
      <alignment vertical="center" wrapText="1"/>
      <protection locked="0"/>
    </xf>
    <xf numFmtId="0" fontId="46" fillId="0" borderId="63" xfId="0" applyFont="1" applyBorder="1" applyAlignment="1">
      <alignment wrapText="1"/>
    </xf>
    <xf numFmtId="0" fontId="47" fillId="0" borderId="19" xfId="0" applyFont="1" applyFill="1" applyBorder="1" applyAlignment="1" applyProtection="1">
      <alignment vertical="top" wrapText="1"/>
      <protection locked="0"/>
    </xf>
    <xf numFmtId="0" fontId="46" fillId="0" borderId="19" xfId="0" applyFont="1" applyFill="1" applyBorder="1" applyAlignment="1">
      <alignment wrapText="1"/>
    </xf>
    <xf numFmtId="0" fontId="46" fillId="0" borderId="19" xfId="0" applyFont="1" applyFill="1" applyBorder="1" applyAlignment="1">
      <alignment vertical="center" wrapText="1"/>
    </xf>
    <xf numFmtId="0" fontId="46" fillId="0" borderId="63" xfId="0" applyFont="1" applyBorder="1" applyAlignment="1">
      <alignment vertical="top" wrapText="1"/>
    </xf>
    <xf numFmtId="0" fontId="46" fillId="0" borderId="22" xfId="0" applyFont="1" applyBorder="1" applyAlignment="1">
      <alignment horizontal="left" vertical="top" wrapText="1"/>
    </xf>
    <xf numFmtId="0" fontId="46" fillId="0" borderId="19" xfId="0" applyFont="1" applyBorder="1" applyAlignment="1" applyProtection="1">
      <alignment vertical="top" wrapText="1"/>
      <protection locked="0"/>
    </xf>
    <xf numFmtId="0" fontId="46" fillId="0" borderId="36" xfId="0" applyFont="1" applyBorder="1" applyAlignment="1">
      <alignment vertical="top" wrapText="1"/>
    </xf>
    <xf numFmtId="0" fontId="48" fillId="0" borderId="62" xfId="0" applyFont="1" applyBorder="1" applyAlignment="1" applyProtection="1">
      <alignment vertical="top" wrapText="1"/>
      <protection locked="0"/>
    </xf>
    <xf numFmtId="0" fontId="48" fillId="0" borderId="0" xfId="0" applyFont="1" applyBorder="1" applyAlignment="1" applyProtection="1">
      <alignment vertical="top" wrapText="1"/>
      <protection locked="0"/>
    </xf>
    <xf numFmtId="0" fontId="46" fillId="0" borderId="37" xfId="0" applyFont="1" applyFill="1" applyBorder="1" applyProtection="1">
      <protection locked="0"/>
    </xf>
    <xf numFmtId="0" fontId="46" fillId="0" borderId="36" xfId="0" applyFont="1" applyFill="1" applyBorder="1" applyProtection="1">
      <protection locked="0"/>
    </xf>
    <xf numFmtId="0" fontId="46" fillId="0" borderId="0" xfId="0" applyFont="1" applyFill="1" applyBorder="1" applyProtection="1">
      <protection locked="0"/>
    </xf>
    <xf numFmtId="0" fontId="48" fillId="0" borderId="62" xfId="0" applyFont="1" applyFill="1" applyBorder="1" applyAlignment="1" applyProtection="1">
      <alignment vertical="top" wrapText="1"/>
      <protection locked="0"/>
    </xf>
    <xf numFmtId="0" fontId="47" fillId="0" borderId="19" xfId="0" applyFont="1" applyBorder="1" applyAlignment="1" applyProtection="1">
      <alignment vertical="top" wrapText="1"/>
      <protection locked="0"/>
    </xf>
    <xf numFmtId="0" fontId="46" fillId="0" borderId="69" xfId="0" applyFont="1" applyFill="1" applyBorder="1" applyProtection="1">
      <protection locked="0"/>
    </xf>
    <xf numFmtId="0" fontId="46" fillId="0" borderId="37" xfId="0" applyFont="1" applyBorder="1" applyProtection="1">
      <protection locked="0"/>
    </xf>
    <xf numFmtId="0" fontId="46" fillId="0" borderId="36" xfId="0" applyFont="1" applyFill="1" applyBorder="1" applyAlignment="1">
      <alignment vertical="center" wrapText="1"/>
    </xf>
    <xf numFmtId="0" fontId="46" fillId="0" borderId="36" xfId="0" applyFont="1" applyBorder="1" applyAlignment="1" applyProtection="1">
      <alignment vertical="top" wrapText="1"/>
      <protection locked="0"/>
    </xf>
    <xf numFmtId="0" fontId="46" fillId="0" borderId="78" xfId="0" applyFont="1" applyBorder="1" applyAlignment="1">
      <alignment horizontal="left" vertical="top" wrapText="1"/>
    </xf>
    <xf numFmtId="0" fontId="46" fillId="0" borderId="36" xfId="0" applyFont="1" applyFill="1" applyBorder="1" applyAlignment="1">
      <alignment vertical="top" wrapText="1"/>
    </xf>
    <xf numFmtId="0" fontId="46" fillId="0" borderId="63" xfId="0" applyFont="1" applyBorder="1" applyAlignment="1">
      <alignment vertical="center" wrapText="1"/>
    </xf>
    <xf numFmtId="0" fontId="46" fillId="0" borderId="93" xfId="0" applyFont="1" applyBorder="1" applyAlignment="1">
      <alignment vertical="top" wrapText="1"/>
    </xf>
    <xf numFmtId="0" fontId="46" fillId="0" borderId="20" xfId="0" applyFont="1" applyBorder="1" applyAlignment="1">
      <alignment vertical="center" wrapText="1"/>
    </xf>
    <xf numFmtId="0" fontId="46" fillId="0" borderId="40" xfId="0" applyFont="1" applyBorder="1" applyAlignment="1">
      <alignment horizontal="left" vertical="top" wrapText="1"/>
    </xf>
    <xf numFmtId="0" fontId="46" fillId="0" borderId="36" xfId="0" applyFont="1" applyBorder="1" applyAlignment="1">
      <alignment vertical="center" wrapText="1"/>
    </xf>
    <xf numFmtId="0" fontId="46" fillId="0" borderId="37" xfId="0" applyFont="1" applyFill="1" applyBorder="1" applyAlignment="1" applyProtection="1">
      <alignment vertical="top" wrapText="1"/>
      <protection locked="0"/>
    </xf>
    <xf numFmtId="0" fontId="46" fillId="0" borderId="2" xfId="0" applyFont="1" applyFill="1" applyBorder="1" applyAlignment="1" applyProtection="1">
      <alignment vertical="top" wrapText="1"/>
      <protection locked="0"/>
    </xf>
    <xf numFmtId="0" fontId="47" fillId="24" borderId="0" xfId="0" applyFont="1" applyFill="1" applyBorder="1" applyAlignment="1" applyProtection="1">
      <alignment vertical="top" wrapText="1"/>
      <protection locked="0"/>
    </xf>
    <xf numFmtId="0" fontId="50" fillId="0" borderId="62" xfId="0" applyFont="1" applyFill="1" applyBorder="1" applyAlignment="1" applyProtection="1">
      <alignment vertical="top" wrapText="1"/>
      <protection locked="0"/>
    </xf>
    <xf numFmtId="0" fontId="46" fillId="0" borderId="0" xfId="0" applyFont="1" applyAlignment="1">
      <alignment wrapText="1"/>
    </xf>
    <xf numFmtId="3" fontId="31" fillId="0" borderId="94" xfId="0" applyNumberFormat="1" applyFont="1" applyBorder="1" applyAlignment="1">
      <alignment horizontal="right"/>
    </xf>
    <xf numFmtId="3" fontId="53" fillId="0" borderId="47" xfId="0" applyNumberFormat="1" applyFont="1" applyFill="1" applyBorder="1" applyAlignment="1">
      <alignment horizontal="right"/>
    </xf>
    <xf numFmtId="0" fontId="52" fillId="0" borderId="17" xfId="0" applyFont="1" applyFill="1" applyBorder="1"/>
    <xf numFmtId="49" fontId="32" fillId="0" borderId="18" xfId="0" applyNumberFormat="1" applyFont="1" applyFill="1" applyBorder="1" applyAlignment="1" applyProtection="1">
      <alignment horizontal="center" vertical="center" wrapText="1"/>
      <protection locked="0"/>
    </xf>
    <xf numFmtId="0" fontId="49" fillId="0" borderId="19" xfId="0" applyFont="1" applyFill="1" applyBorder="1" applyAlignment="1" applyProtection="1">
      <alignment vertical="top" wrapText="1"/>
      <protection locked="0"/>
    </xf>
    <xf numFmtId="3" fontId="51" fillId="0" borderId="23" xfId="0" applyNumberFormat="1" applyFont="1" applyFill="1" applyBorder="1" applyAlignment="1">
      <alignment horizontal="right"/>
    </xf>
    <xf numFmtId="3" fontId="51" fillId="0" borderId="43" xfId="0" applyNumberFormat="1" applyFont="1" applyFill="1" applyBorder="1" applyAlignment="1">
      <alignment horizontal="right"/>
    </xf>
    <xf numFmtId="3" fontId="51" fillId="0" borderId="2" xfId="0" applyNumberFormat="1" applyFont="1" applyFill="1" applyBorder="1" applyAlignment="1">
      <alignment horizontal="right"/>
    </xf>
    <xf numFmtId="3" fontId="51" fillId="0" borderId="19" xfId="0" applyNumberFormat="1" applyFont="1" applyFill="1" applyBorder="1" applyAlignment="1">
      <alignment horizontal="right"/>
    </xf>
    <xf numFmtId="3" fontId="53" fillId="0" borderId="17" xfId="0" applyNumberFormat="1" applyFont="1" applyFill="1" applyBorder="1" applyAlignment="1">
      <alignment horizontal="right" wrapText="1"/>
    </xf>
    <xf numFmtId="3" fontId="53" fillId="0" borderId="10" xfId="0" applyNumberFormat="1" applyFont="1" applyFill="1" applyBorder="1" applyAlignment="1">
      <alignment horizontal="right" wrapText="1"/>
    </xf>
    <xf numFmtId="0" fontId="52" fillId="0" borderId="0" xfId="0" applyFont="1" applyFill="1"/>
    <xf numFmtId="0" fontId="45" fillId="0" borderId="23" xfId="0" applyFont="1" applyBorder="1"/>
    <xf numFmtId="0" fontId="46" fillId="0" borderId="37" xfId="0" applyFont="1" applyBorder="1" applyAlignment="1" applyProtection="1">
      <alignment vertical="center" wrapText="1"/>
      <protection locked="0"/>
    </xf>
    <xf numFmtId="3" fontId="31" fillId="0" borderId="33" xfId="0" applyNumberFormat="1" applyFont="1" applyBorder="1" applyAlignment="1">
      <alignment horizontal="right"/>
    </xf>
    <xf numFmtId="3" fontId="31" fillId="0" borderId="78" xfId="0" applyNumberFormat="1" applyFont="1" applyBorder="1" applyAlignment="1">
      <alignment horizontal="right"/>
    </xf>
    <xf numFmtId="0" fontId="45" fillId="0" borderId="0" xfId="0" applyFont="1"/>
    <xf numFmtId="0" fontId="29" fillId="0" borderId="0" xfId="0" applyFont="1" applyBorder="1" applyAlignment="1">
      <alignment horizontal="left" vertical="top" wrapText="1" shrinkToFit="1"/>
    </xf>
    <xf numFmtId="0" fontId="29" fillId="0" borderId="19" xfId="0" applyFont="1" applyFill="1" applyBorder="1" applyAlignment="1" applyProtection="1">
      <alignment vertical="top" wrapText="1" shrinkToFit="1"/>
      <protection locked="0"/>
    </xf>
    <xf numFmtId="0" fontId="24" fillId="0" borderId="10" xfId="0" applyFont="1" applyBorder="1" applyAlignment="1">
      <alignment horizontal="center" wrapText="1"/>
    </xf>
    <xf numFmtId="0" fontId="23" fillId="0" borderId="38" xfId="0" applyFont="1" applyBorder="1" applyAlignment="1">
      <alignment horizontal="center" wrapText="1"/>
    </xf>
    <xf numFmtId="0" fontId="23" fillId="0" borderId="10" xfId="0" applyFont="1" applyBorder="1" applyAlignment="1">
      <alignment horizontal="center" wrapText="1"/>
    </xf>
    <xf numFmtId="0" fontId="24" fillId="0" borderId="38" xfId="0" applyFont="1" applyBorder="1" applyAlignment="1">
      <alignment horizontal="center" wrapText="1"/>
    </xf>
    <xf numFmtId="0" fontId="25" fillId="0" borderId="10" xfId="0" applyFont="1" applyBorder="1" applyAlignment="1">
      <alignment horizontal="center" wrapText="1"/>
    </xf>
    <xf numFmtId="0" fontId="20" fillId="0" borderId="12" xfId="0" applyFont="1" applyBorder="1" applyAlignment="1">
      <alignment horizontal="center" wrapText="1"/>
    </xf>
    <xf numFmtId="49" fontId="20" fillId="0" borderId="12"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46" fillId="0" borderId="10" xfId="0" applyFont="1" applyBorder="1" applyAlignment="1">
      <alignment horizontal="center" wrapText="1"/>
    </xf>
    <xf numFmtId="0" fontId="19" fillId="0" borderId="0" xfId="0" applyFont="1" applyBorder="1" applyAlignment="1">
      <alignment horizontal="left"/>
    </xf>
    <xf numFmtId="0" fontId="19" fillId="0" borderId="0" xfId="0" applyFont="1" applyBorder="1" applyAlignment="1">
      <alignment horizontal="left" wrapText="1"/>
    </xf>
    <xf numFmtId="0" fontId="22" fillId="0" borderId="0" xfId="0" applyFont="1" applyBorder="1" applyAlignment="1">
      <alignment horizontal="center"/>
    </xf>
    <xf numFmtId="0" fontId="24" fillId="0" borderId="2" xfId="0" applyFont="1" applyBorder="1" applyAlignment="1">
      <alignment horizontal="center" wrapText="1"/>
    </xf>
    <xf numFmtId="0" fontId="25" fillId="0" borderId="2" xfId="0" applyFont="1" applyBorder="1" applyAlignment="1">
      <alignment horizontal="center" wrapText="1"/>
    </xf>
    <xf numFmtId="0" fontId="18" fillId="0" borderId="2" xfId="0" applyFont="1" applyBorder="1" applyAlignment="1">
      <alignment horizontal="center" wrapText="1"/>
    </xf>
    <xf numFmtId="0" fontId="19" fillId="0" borderId="0" xfId="0" applyFont="1" applyAlignment="1">
      <alignment horizontal="left" wrapText="1"/>
    </xf>
    <xf numFmtId="0" fontId="35" fillId="0" borderId="54" xfId="0" applyFont="1" applyBorder="1" applyAlignment="1">
      <alignment horizontal="center" vertical="center" wrapText="1"/>
    </xf>
    <xf numFmtId="49" fontId="20" fillId="0" borderId="55" xfId="0" applyNumberFormat="1" applyFont="1" applyBorder="1" applyAlignment="1">
      <alignment horizontal="center" vertical="center" wrapText="1"/>
    </xf>
    <xf numFmtId="0" fontId="20" fillId="0" borderId="55" xfId="0" applyFont="1" applyBorder="1" applyAlignment="1">
      <alignment horizontal="center" vertical="center" wrapText="1"/>
    </xf>
    <xf numFmtId="0" fontId="18" fillId="0" borderId="55" xfId="0" applyFont="1" applyBorder="1" applyAlignment="1">
      <alignment horizontal="center" vertical="center" wrapText="1"/>
    </xf>
    <xf numFmtId="0" fontId="23" fillId="0" borderId="55" xfId="0" applyFont="1" applyBorder="1" applyAlignment="1">
      <alignment horizontal="center" wrapText="1"/>
    </xf>
    <xf numFmtId="0" fontId="23" fillId="0" borderId="56" xfId="0" applyFont="1" applyBorder="1" applyAlignment="1">
      <alignment horizontal="center"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1"/>
  <sheetViews>
    <sheetView view="pageBreakPreview" topLeftCell="B1" zoomScaleSheetLayoutView="100" workbookViewId="0">
      <pane xSplit="3" ySplit="14" topLeftCell="E223" activePane="bottomRight" state="frozen"/>
      <selection activeCell="B1" sqref="B1"/>
      <selection pane="topRight" activeCell="E1" sqref="E1"/>
      <selection pane="bottomLeft" activeCell="B181" sqref="B181"/>
      <selection pane="bottomRight" activeCell="E245" sqref="E245"/>
    </sheetView>
  </sheetViews>
  <sheetFormatPr defaultRowHeight="15.75" x14ac:dyDescent="0.25"/>
  <cols>
    <col min="1" max="1" width="10.5703125" customWidth="1"/>
    <col min="2" max="2" width="9.140625" style="1"/>
    <col min="3" max="3" width="9.140625" style="2"/>
    <col min="4" max="4" width="84.85546875" style="358" customWidth="1"/>
    <col min="5" max="5" width="12.42578125" customWidth="1"/>
    <col min="6" max="6" width="12.140625" customWidth="1"/>
    <col min="7" max="7" width="11.7109375" customWidth="1"/>
    <col min="8" max="8" width="13.5703125" customWidth="1"/>
    <col min="9" max="9" width="9.42578125" customWidth="1"/>
    <col min="10" max="10" width="12.42578125" customWidth="1"/>
    <col min="11" max="11" width="9.85546875" customWidth="1"/>
    <col min="12" max="13" width="11.7109375" bestFit="1" customWidth="1"/>
    <col min="14" max="14" width="11.42578125" customWidth="1"/>
    <col min="15" max="15" width="12.5703125" customWidth="1"/>
    <col min="16" max="16" width="12" customWidth="1"/>
  </cols>
  <sheetData>
    <row r="1" spans="1:17" x14ac:dyDescent="0.25">
      <c r="N1" s="465" t="s">
        <v>47</v>
      </c>
      <c r="O1" s="465"/>
      <c r="P1" s="465"/>
      <c r="Q1" s="3"/>
    </row>
    <row r="2" spans="1:17" ht="42" customHeight="1" x14ac:dyDescent="0.25">
      <c r="C2" s="4"/>
      <c r="N2" s="466" t="s">
        <v>454</v>
      </c>
      <c r="O2" s="466"/>
      <c r="P2" s="466"/>
      <c r="Q2" s="5"/>
    </row>
    <row r="3" spans="1:17" x14ac:dyDescent="0.25">
      <c r="C3" s="6"/>
      <c r="N3" s="465" t="s">
        <v>48</v>
      </c>
      <c r="O3" s="465"/>
      <c r="P3" s="465"/>
      <c r="Q3" s="3"/>
    </row>
    <row r="4" spans="1:17" x14ac:dyDescent="0.25">
      <c r="C4" s="6"/>
      <c r="N4" s="7" t="s">
        <v>49</v>
      </c>
    </row>
    <row r="5" spans="1:17" ht="17.25" x14ac:dyDescent="0.25">
      <c r="C5" s="467" t="s">
        <v>216</v>
      </c>
      <c r="D5" s="467"/>
      <c r="E5" s="467"/>
      <c r="F5" s="467"/>
      <c r="G5" s="467"/>
      <c r="H5" s="467"/>
      <c r="I5" s="467"/>
      <c r="J5" s="467"/>
      <c r="K5" s="467"/>
      <c r="L5" s="467"/>
      <c r="M5" s="467"/>
      <c r="N5" s="467"/>
      <c r="O5" s="467"/>
      <c r="P5" s="467"/>
    </row>
    <row r="6" spans="1:17" ht="17.25" x14ac:dyDescent="0.25">
      <c r="C6" s="467"/>
      <c r="D6" s="467"/>
      <c r="E6" s="467"/>
      <c r="F6" s="467"/>
      <c r="G6" s="467"/>
      <c r="H6" s="467"/>
      <c r="I6" s="467"/>
      <c r="J6" s="467"/>
      <c r="K6" s="467"/>
      <c r="L6" s="467"/>
      <c r="M6" s="467"/>
      <c r="N6" s="467"/>
      <c r="O6" s="467"/>
      <c r="P6" s="467"/>
    </row>
    <row r="7" spans="1:17" hidden="1" x14ac:dyDescent="0.25"/>
    <row r="8" spans="1:17" ht="16.5" thickBot="1" x14ac:dyDescent="0.3">
      <c r="C8" s="8"/>
      <c r="P8" s="9" t="s">
        <v>50</v>
      </c>
    </row>
    <row r="9" spans="1:17" ht="15.75" customHeight="1" thickBot="1" x14ac:dyDescent="0.3">
      <c r="A9" s="461" t="s">
        <v>51</v>
      </c>
      <c r="B9" s="462" t="s">
        <v>52</v>
      </c>
      <c r="C9" s="463" t="s">
        <v>53</v>
      </c>
      <c r="D9" s="464" t="s">
        <v>54</v>
      </c>
      <c r="E9" s="458" t="s">
        <v>55</v>
      </c>
      <c r="F9" s="458"/>
      <c r="G9" s="458"/>
      <c r="H9" s="458"/>
      <c r="I9" s="458"/>
      <c r="J9" s="457" t="s">
        <v>56</v>
      </c>
      <c r="K9" s="457"/>
      <c r="L9" s="457"/>
      <c r="M9" s="457"/>
      <c r="N9" s="457"/>
      <c r="O9" s="457"/>
      <c r="P9" s="458" t="s">
        <v>57</v>
      </c>
    </row>
    <row r="10" spans="1:17" ht="12.75" customHeight="1" x14ac:dyDescent="0.2">
      <c r="A10" s="461"/>
      <c r="B10" s="462"/>
      <c r="C10" s="463"/>
      <c r="D10" s="464"/>
      <c r="E10" s="456" t="s">
        <v>58</v>
      </c>
      <c r="F10" s="456" t="s">
        <v>59</v>
      </c>
      <c r="G10" s="456" t="s">
        <v>60</v>
      </c>
      <c r="H10" s="456"/>
      <c r="I10" s="456" t="s">
        <v>61</v>
      </c>
      <c r="J10" s="460" t="s">
        <v>62</v>
      </c>
      <c r="K10" s="456" t="s">
        <v>59</v>
      </c>
      <c r="L10" s="456" t="s">
        <v>60</v>
      </c>
      <c r="M10" s="456"/>
      <c r="N10" s="456" t="s">
        <v>61</v>
      </c>
      <c r="O10" s="459" t="s">
        <v>60</v>
      </c>
      <c r="P10" s="458"/>
    </row>
    <row r="11" spans="1:17" ht="18.75" customHeight="1" x14ac:dyDescent="0.2">
      <c r="A11" s="461"/>
      <c r="B11" s="462"/>
      <c r="C11" s="463"/>
      <c r="D11" s="464"/>
      <c r="E11" s="456"/>
      <c r="F11" s="456"/>
      <c r="G11" s="456"/>
      <c r="H11" s="456"/>
      <c r="I11" s="456"/>
      <c r="J11" s="460"/>
      <c r="K11" s="456"/>
      <c r="L11" s="456"/>
      <c r="M11" s="456"/>
      <c r="N11" s="456"/>
      <c r="O11" s="459"/>
      <c r="P11" s="458"/>
    </row>
    <row r="12" spans="1:17" ht="13.5" customHeight="1" x14ac:dyDescent="0.2">
      <c r="A12" s="461"/>
      <c r="B12" s="462"/>
      <c r="C12" s="463"/>
      <c r="D12" s="464"/>
      <c r="E12" s="456"/>
      <c r="F12" s="456"/>
      <c r="G12" s="456" t="s">
        <v>63</v>
      </c>
      <c r="H12" s="456" t="s">
        <v>64</v>
      </c>
      <c r="I12" s="456"/>
      <c r="J12" s="460"/>
      <c r="K12" s="456"/>
      <c r="L12" s="456" t="s">
        <v>63</v>
      </c>
      <c r="M12" s="456" t="s">
        <v>64</v>
      </c>
      <c r="N12" s="456"/>
      <c r="O12" s="460" t="s">
        <v>65</v>
      </c>
      <c r="P12" s="458"/>
    </row>
    <row r="13" spans="1:17" ht="23.25" customHeight="1" x14ac:dyDescent="0.2">
      <c r="A13" s="461"/>
      <c r="B13" s="462"/>
      <c r="C13" s="463"/>
      <c r="D13" s="464"/>
      <c r="E13" s="456"/>
      <c r="F13" s="456"/>
      <c r="G13" s="456"/>
      <c r="H13" s="456"/>
      <c r="I13" s="456"/>
      <c r="J13" s="460"/>
      <c r="K13" s="456"/>
      <c r="L13" s="456"/>
      <c r="M13" s="456"/>
      <c r="N13" s="456"/>
      <c r="O13" s="460"/>
      <c r="P13" s="458"/>
    </row>
    <row r="14" spans="1:17" ht="11.25" customHeight="1" x14ac:dyDescent="0.2">
      <c r="A14" s="10">
        <v>1</v>
      </c>
      <c r="B14" s="11">
        <v>2</v>
      </c>
      <c r="C14" s="12">
        <v>3</v>
      </c>
      <c r="D14" s="354">
        <v>4</v>
      </c>
      <c r="E14" s="13">
        <v>5</v>
      </c>
      <c r="F14" s="13">
        <v>6</v>
      </c>
      <c r="G14" s="14">
        <v>7</v>
      </c>
      <c r="H14" s="14">
        <v>8</v>
      </c>
      <c r="I14" s="14">
        <v>9</v>
      </c>
      <c r="J14" s="14">
        <v>10</v>
      </c>
      <c r="K14" s="14">
        <v>11</v>
      </c>
      <c r="L14" s="14">
        <v>12</v>
      </c>
      <c r="M14" s="14">
        <v>13</v>
      </c>
      <c r="N14" s="14">
        <v>14</v>
      </c>
      <c r="O14" s="14">
        <v>15</v>
      </c>
      <c r="P14" s="14" t="s">
        <v>66</v>
      </c>
    </row>
    <row r="15" spans="1:17" ht="16.5" thickBot="1" x14ac:dyDescent="0.25">
      <c r="A15" s="15"/>
      <c r="B15" s="16" t="s">
        <v>67</v>
      </c>
      <c r="C15" s="16"/>
      <c r="D15" s="359" t="s">
        <v>68</v>
      </c>
      <c r="E15" s="207">
        <f>SUM(E16+E17+E18+E19+E20+E21+E22+E23+E24+E26+E27+E28+E30+E32+E33+E34+E35+E37+E38+E39+E40+E41+E42+E36+E29)</f>
        <v>17610555</v>
      </c>
      <c r="F15" s="207">
        <f>SUM(F16+F17+F18+F19+F20+F21+F22+F23+F24+F26+F27+F28+F30+F32+F33+F34+F35+F37+F38+F39+F40+F41+F42+F36+F29)</f>
        <v>17610555</v>
      </c>
      <c r="G15" s="207">
        <f>SUM(G16+G17+G18+G19+G20+G21+G22+G23+G24+G26+G27+G28+G30+G32+G33+G34+G35+G37+G38+G39+G40+G41+G42+G36)</f>
        <v>9371600</v>
      </c>
      <c r="H15" s="207">
        <f>SUM(H16+H17+H18+H19+H20+H21+H22+H23+H24+H26+H27+H28+H30+H32+H33+H34+H35+H37+H38+H39+H40+H41+H42+H36)</f>
        <v>495850</v>
      </c>
      <c r="I15" s="208">
        <f>SUM(I16+I17+I18+I19+I20+I21+I23+I24+I26+I27+I28+I30+I33+I38+I39+I40+I42)</f>
        <v>0</v>
      </c>
      <c r="J15" s="209">
        <f>SUM(J16:J42)</f>
        <v>2948239</v>
      </c>
      <c r="K15" s="209">
        <f>SUM(K16:K42)</f>
        <v>946597</v>
      </c>
      <c r="L15" s="209">
        <f>SUM(L16:L42)</f>
        <v>0</v>
      </c>
      <c r="M15" s="209">
        <f>SUM(M16:M42)</f>
        <v>0</v>
      </c>
      <c r="N15" s="209">
        <f>SUM(N16:N42)</f>
        <v>2001642</v>
      </c>
      <c r="O15" s="210">
        <f>SUM(O16+O17+O18+O19+O20+O21+O23+O24+O26+O27+O28+O30+O33+O37+O38+O39+O40+O42+O36)</f>
        <v>1829075</v>
      </c>
      <c r="P15" s="211">
        <f t="shared" ref="P15:P38" si="0">SUM(E15+J15)</f>
        <v>20558794</v>
      </c>
    </row>
    <row r="16" spans="1:17" s="19" customFormat="1" ht="16.5" thickBot="1" x14ac:dyDescent="0.25">
      <c r="A16" s="17"/>
      <c r="B16" s="18" t="s">
        <v>69</v>
      </c>
      <c r="C16" s="18" t="s">
        <v>70</v>
      </c>
      <c r="D16" s="360" t="s">
        <v>71</v>
      </c>
      <c r="E16" s="212">
        <f t="shared" ref="E16:E37" si="1">F16+I16</f>
        <v>13177475</v>
      </c>
      <c r="F16" s="213">
        <v>13177475</v>
      </c>
      <c r="G16" s="214">
        <v>9371600</v>
      </c>
      <c r="H16" s="214">
        <v>495850</v>
      </c>
      <c r="I16" s="215"/>
      <c r="J16" s="216">
        <f t="shared" ref="J16:J35" si="2">SUM(K16+N16)</f>
        <v>773175</v>
      </c>
      <c r="K16" s="217"/>
      <c r="L16" s="218"/>
      <c r="M16" s="218"/>
      <c r="N16" s="218">
        <v>773175</v>
      </c>
      <c r="O16" s="218">
        <v>773175</v>
      </c>
      <c r="P16" s="219">
        <f t="shared" si="0"/>
        <v>13950650</v>
      </c>
    </row>
    <row r="17" spans="1:17" ht="16.5" thickBot="1" x14ac:dyDescent="0.25">
      <c r="A17" s="20"/>
      <c r="B17" s="21" t="s">
        <v>72</v>
      </c>
      <c r="C17" s="21" t="s">
        <v>73</v>
      </c>
      <c r="D17" s="361" t="s">
        <v>74</v>
      </c>
      <c r="E17" s="220">
        <f t="shared" si="1"/>
        <v>1308000</v>
      </c>
      <c r="F17" s="221">
        <v>1308000</v>
      </c>
      <c r="G17" s="222"/>
      <c r="H17" s="222"/>
      <c r="I17" s="223"/>
      <c r="J17" s="224">
        <f t="shared" si="2"/>
        <v>0</v>
      </c>
      <c r="K17" s="225"/>
      <c r="L17" s="222"/>
      <c r="M17" s="222"/>
      <c r="N17" s="222"/>
      <c r="O17" s="222"/>
      <c r="P17" s="211">
        <f t="shared" si="0"/>
        <v>1308000</v>
      </c>
    </row>
    <row r="18" spans="1:17" ht="16.5" hidden="1" thickBot="1" x14ac:dyDescent="0.25">
      <c r="A18" s="20"/>
      <c r="B18" s="24" t="s">
        <v>75</v>
      </c>
      <c r="C18" s="24" t="s">
        <v>75</v>
      </c>
      <c r="D18" s="362" t="s">
        <v>76</v>
      </c>
      <c r="E18" s="220">
        <f t="shared" si="1"/>
        <v>0</v>
      </c>
      <c r="F18" s="226"/>
      <c r="G18" s="227"/>
      <c r="H18" s="227"/>
      <c r="I18" s="228"/>
      <c r="J18" s="224">
        <f t="shared" si="2"/>
        <v>0</v>
      </c>
      <c r="K18" s="225"/>
      <c r="L18" s="222"/>
      <c r="M18" s="222"/>
      <c r="N18" s="222"/>
      <c r="O18" s="222"/>
      <c r="P18" s="211">
        <f t="shared" si="0"/>
        <v>0</v>
      </c>
    </row>
    <row r="19" spans="1:17" ht="16.5" hidden="1" thickBot="1" x14ac:dyDescent="0.25">
      <c r="A19" s="20"/>
      <c r="B19" s="21" t="s">
        <v>77</v>
      </c>
      <c r="C19" s="21" t="s">
        <v>77</v>
      </c>
      <c r="D19" s="363" t="s">
        <v>78</v>
      </c>
      <c r="E19" s="220">
        <f t="shared" si="1"/>
        <v>0</v>
      </c>
      <c r="F19" s="226"/>
      <c r="G19" s="227"/>
      <c r="H19" s="227"/>
      <c r="I19" s="228"/>
      <c r="J19" s="224">
        <f t="shared" si="2"/>
        <v>0</v>
      </c>
      <c r="K19" s="225"/>
      <c r="L19" s="222"/>
      <c r="M19" s="222"/>
      <c r="N19" s="222"/>
      <c r="O19" s="222"/>
      <c r="P19" s="211">
        <f t="shared" si="0"/>
        <v>0</v>
      </c>
    </row>
    <row r="20" spans="1:17" ht="16.5" thickBot="1" x14ac:dyDescent="0.25">
      <c r="A20" s="20"/>
      <c r="B20" s="21" t="s">
        <v>79</v>
      </c>
      <c r="C20" s="21" t="s">
        <v>80</v>
      </c>
      <c r="D20" s="361" t="s">
        <v>81</v>
      </c>
      <c r="E20" s="220">
        <f t="shared" si="1"/>
        <v>300000</v>
      </c>
      <c r="F20" s="221">
        <v>300000</v>
      </c>
      <c r="G20" s="222"/>
      <c r="H20" s="222"/>
      <c r="I20" s="223"/>
      <c r="J20" s="224">
        <f t="shared" si="2"/>
        <v>0</v>
      </c>
      <c r="K20" s="225"/>
      <c r="L20" s="222"/>
      <c r="M20" s="222"/>
      <c r="N20" s="222"/>
      <c r="O20" s="222"/>
      <c r="P20" s="211">
        <f t="shared" si="0"/>
        <v>300000</v>
      </c>
      <c r="Q20" s="28"/>
    </row>
    <row r="21" spans="1:17" ht="16.5" hidden="1" thickBot="1" x14ac:dyDescent="0.3">
      <c r="A21" s="20"/>
      <c r="B21" s="21" t="s">
        <v>82</v>
      </c>
      <c r="C21" s="21" t="s">
        <v>83</v>
      </c>
      <c r="D21" s="364" t="s">
        <v>84</v>
      </c>
      <c r="E21" s="220">
        <f t="shared" si="1"/>
        <v>0</v>
      </c>
      <c r="F21" s="221"/>
      <c r="G21" s="227"/>
      <c r="H21" s="227"/>
      <c r="I21" s="228"/>
      <c r="J21" s="224">
        <f t="shared" si="2"/>
        <v>0</v>
      </c>
      <c r="K21" s="229"/>
      <c r="L21" s="227"/>
      <c r="M21" s="227"/>
      <c r="N21" s="227"/>
      <c r="O21" s="227"/>
      <c r="P21" s="211">
        <f t="shared" si="0"/>
        <v>0</v>
      </c>
    </row>
    <row r="22" spans="1:17" ht="15.75" customHeight="1" thickBot="1" x14ac:dyDescent="0.3">
      <c r="A22" s="29"/>
      <c r="B22" s="30" t="s">
        <v>85</v>
      </c>
      <c r="C22" s="30" t="s">
        <v>86</v>
      </c>
      <c r="D22" s="365" t="s">
        <v>87</v>
      </c>
      <c r="E22" s="220">
        <f t="shared" si="1"/>
        <v>169000</v>
      </c>
      <c r="F22" s="221">
        <v>169000</v>
      </c>
      <c r="G22" s="227"/>
      <c r="H22" s="227"/>
      <c r="I22" s="228"/>
      <c r="J22" s="224">
        <f t="shared" si="2"/>
        <v>0</v>
      </c>
      <c r="K22" s="229"/>
      <c r="L22" s="227"/>
      <c r="M22" s="227"/>
      <c r="N22" s="227"/>
      <c r="O22" s="227"/>
      <c r="P22" s="211">
        <f t="shared" si="0"/>
        <v>169000</v>
      </c>
    </row>
    <row r="23" spans="1:17" ht="15.6" customHeight="1" thickBot="1" x14ac:dyDescent="0.25">
      <c r="A23" s="20"/>
      <c r="B23" s="32">
        <v>120201</v>
      </c>
      <c r="C23" s="33" t="s">
        <v>86</v>
      </c>
      <c r="D23" s="366" t="s">
        <v>88</v>
      </c>
      <c r="E23" s="220">
        <f t="shared" si="1"/>
        <v>80000</v>
      </c>
      <c r="F23" s="221">
        <v>80000</v>
      </c>
      <c r="G23" s="227"/>
      <c r="H23" s="227"/>
      <c r="I23" s="228"/>
      <c r="J23" s="224">
        <f t="shared" si="2"/>
        <v>0</v>
      </c>
      <c r="K23" s="229"/>
      <c r="L23" s="227"/>
      <c r="M23" s="227"/>
      <c r="N23" s="227"/>
      <c r="O23" s="227"/>
      <c r="P23" s="211">
        <f t="shared" si="0"/>
        <v>80000</v>
      </c>
    </row>
    <row r="24" spans="1:17" ht="16.5" thickBot="1" x14ac:dyDescent="0.25">
      <c r="A24" s="20"/>
      <c r="B24" s="21" t="s">
        <v>462</v>
      </c>
      <c r="C24" s="21" t="s">
        <v>262</v>
      </c>
      <c r="D24" s="367" t="s">
        <v>463</v>
      </c>
      <c r="E24" s="220">
        <f t="shared" si="1"/>
        <v>0</v>
      </c>
      <c r="F24" s="221"/>
      <c r="G24" s="227"/>
      <c r="H24" s="227"/>
      <c r="I24" s="228"/>
      <c r="J24" s="224">
        <f t="shared" si="2"/>
        <v>361200</v>
      </c>
      <c r="K24" s="229"/>
      <c r="L24" s="227"/>
      <c r="M24" s="227"/>
      <c r="N24" s="227">
        <v>361200</v>
      </c>
      <c r="O24" s="227">
        <v>361200</v>
      </c>
      <c r="P24" s="211">
        <f t="shared" si="0"/>
        <v>361200</v>
      </c>
    </row>
    <row r="25" spans="1:17" ht="16.5" hidden="1" thickBot="1" x14ac:dyDescent="0.25">
      <c r="A25" s="20"/>
      <c r="B25" s="21"/>
      <c r="C25" s="21"/>
      <c r="D25" s="368"/>
      <c r="E25" s="220"/>
      <c r="F25" s="221"/>
      <c r="G25" s="227"/>
      <c r="H25" s="227"/>
      <c r="I25" s="228"/>
      <c r="J25" s="224"/>
      <c r="K25" s="229"/>
      <c r="L25" s="227"/>
      <c r="M25" s="227"/>
      <c r="N25" s="227"/>
      <c r="O25" s="227"/>
      <c r="P25" s="211"/>
    </row>
    <row r="26" spans="1:17" ht="16.5" hidden="1" thickBot="1" x14ac:dyDescent="0.3">
      <c r="A26" s="20"/>
      <c r="B26" s="24" t="s">
        <v>89</v>
      </c>
      <c r="C26" s="24" t="s">
        <v>90</v>
      </c>
      <c r="D26" s="369" t="s">
        <v>91</v>
      </c>
      <c r="E26" s="220">
        <f t="shared" si="1"/>
        <v>0</v>
      </c>
      <c r="F26" s="221"/>
      <c r="G26" s="227"/>
      <c r="H26" s="227"/>
      <c r="I26" s="228"/>
      <c r="J26" s="224">
        <f t="shared" si="2"/>
        <v>0</v>
      </c>
      <c r="K26" s="229"/>
      <c r="L26" s="227"/>
      <c r="M26" s="227"/>
      <c r="N26" s="227"/>
      <c r="O26" s="227"/>
      <c r="P26" s="211">
        <f t="shared" si="0"/>
        <v>0</v>
      </c>
    </row>
    <row r="27" spans="1:17" ht="16.5" hidden="1" thickBot="1" x14ac:dyDescent="0.25">
      <c r="A27" s="20"/>
      <c r="B27" s="34" t="s">
        <v>92</v>
      </c>
      <c r="C27" s="34" t="s">
        <v>92</v>
      </c>
      <c r="D27" s="368" t="s">
        <v>93</v>
      </c>
      <c r="E27" s="220">
        <f t="shared" si="1"/>
        <v>0</v>
      </c>
      <c r="F27" s="226"/>
      <c r="G27" s="230"/>
      <c r="H27" s="230"/>
      <c r="I27" s="231"/>
      <c r="J27" s="224">
        <f t="shared" si="2"/>
        <v>0</v>
      </c>
      <c r="K27" s="232"/>
      <c r="L27" s="230"/>
      <c r="M27" s="230"/>
      <c r="N27" s="230"/>
      <c r="O27" s="230"/>
      <c r="P27" s="211">
        <f t="shared" si="0"/>
        <v>0</v>
      </c>
    </row>
    <row r="28" spans="1:17" ht="16.5" hidden="1" thickBot="1" x14ac:dyDescent="0.3">
      <c r="A28" s="20"/>
      <c r="B28" s="36" t="s">
        <v>94</v>
      </c>
      <c r="C28" s="36" t="s">
        <v>94</v>
      </c>
      <c r="D28" s="370" t="s">
        <v>95</v>
      </c>
      <c r="E28" s="220">
        <f t="shared" si="1"/>
        <v>0</v>
      </c>
      <c r="F28" s="221"/>
      <c r="G28" s="227"/>
      <c r="H28" s="227"/>
      <c r="I28" s="228"/>
      <c r="J28" s="224">
        <f t="shared" si="2"/>
        <v>0</v>
      </c>
      <c r="K28" s="229"/>
      <c r="L28" s="227"/>
      <c r="M28" s="227"/>
      <c r="N28" s="227"/>
      <c r="O28" s="227"/>
      <c r="P28" s="211">
        <f t="shared" si="0"/>
        <v>0</v>
      </c>
    </row>
    <row r="29" spans="1:17" ht="16.5" thickBot="1" x14ac:dyDescent="0.3">
      <c r="A29" s="20"/>
      <c r="B29" s="36" t="s">
        <v>94</v>
      </c>
      <c r="C29" s="36" t="s">
        <v>177</v>
      </c>
      <c r="D29" s="371" t="s">
        <v>95</v>
      </c>
      <c r="E29" s="220">
        <f t="shared" si="1"/>
        <v>72000</v>
      </c>
      <c r="F29" s="221">
        <v>72000</v>
      </c>
      <c r="G29" s="227"/>
      <c r="H29" s="227"/>
      <c r="I29" s="228"/>
      <c r="J29" s="224"/>
      <c r="K29" s="229"/>
      <c r="L29" s="227"/>
      <c r="M29" s="227"/>
      <c r="N29" s="227"/>
      <c r="O29" s="227"/>
      <c r="P29" s="211">
        <f t="shared" si="0"/>
        <v>72000</v>
      </c>
    </row>
    <row r="30" spans="1:17" ht="31.5" customHeight="1" thickBot="1" x14ac:dyDescent="0.25">
      <c r="A30" s="20"/>
      <c r="B30" s="36" t="s">
        <v>96</v>
      </c>
      <c r="C30" s="36" t="s">
        <v>97</v>
      </c>
      <c r="D30" s="355" t="s">
        <v>98</v>
      </c>
      <c r="E30" s="220">
        <f t="shared" si="1"/>
        <v>0</v>
      </c>
      <c r="F30" s="221"/>
      <c r="G30" s="227"/>
      <c r="H30" s="227"/>
      <c r="I30" s="228"/>
      <c r="J30" s="224">
        <f t="shared" si="2"/>
        <v>498700</v>
      </c>
      <c r="K30" s="229"/>
      <c r="L30" s="227"/>
      <c r="M30" s="227"/>
      <c r="N30" s="227">
        <v>498700</v>
      </c>
      <c r="O30" s="227">
        <v>498700</v>
      </c>
      <c r="P30" s="211">
        <f t="shared" si="0"/>
        <v>498700</v>
      </c>
    </row>
    <row r="31" spans="1:17" ht="32.25" hidden="1" thickBot="1" x14ac:dyDescent="0.25">
      <c r="A31" s="20"/>
      <c r="B31" s="36"/>
      <c r="C31" s="36"/>
      <c r="D31" s="372" t="s">
        <v>99</v>
      </c>
      <c r="E31" s="220">
        <f t="shared" si="1"/>
        <v>0</v>
      </c>
      <c r="F31" s="221"/>
      <c r="G31" s="227"/>
      <c r="H31" s="227"/>
      <c r="I31" s="228"/>
      <c r="J31" s="224">
        <f t="shared" si="2"/>
        <v>0</v>
      </c>
      <c r="K31" s="229"/>
      <c r="L31" s="227"/>
      <c r="M31" s="227"/>
      <c r="N31" s="227"/>
      <c r="O31" s="227"/>
      <c r="P31" s="211">
        <f t="shared" si="0"/>
        <v>0</v>
      </c>
    </row>
    <row r="32" spans="1:17" ht="16.5" thickBot="1" x14ac:dyDescent="0.25">
      <c r="A32" s="20"/>
      <c r="B32" s="36" t="s">
        <v>100</v>
      </c>
      <c r="C32" s="36" t="s">
        <v>101</v>
      </c>
      <c r="D32" s="373" t="s">
        <v>102</v>
      </c>
      <c r="E32" s="220">
        <f t="shared" si="1"/>
        <v>50000</v>
      </c>
      <c r="F32" s="221">
        <v>50000</v>
      </c>
      <c r="G32" s="227"/>
      <c r="H32" s="227"/>
      <c r="I32" s="228"/>
      <c r="J32" s="224">
        <f t="shared" si="2"/>
        <v>0</v>
      </c>
      <c r="K32" s="229"/>
      <c r="L32" s="227"/>
      <c r="M32" s="227"/>
      <c r="N32" s="227"/>
      <c r="O32" s="227"/>
      <c r="P32" s="211">
        <f t="shared" si="0"/>
        <v>50000</v>
      </c>
    </row>
    <row r="33" spans="1:16" ht="15.75" customHeight="1" thickBot="1" x14ac:dyDescent="0.25">
      <c r="A33" s="20"/>
      <c r="B33" s="36">
        <v>200200</v>
      </c>
      <c r="C33" s="36" t="s">
        <v>103</v>
      </c>
      <c r="D33" s="374" t="s">
        <v>104</v>
      </c>
      <c r="E33" s="220">
        <f t="shared" si="1"/>
        <v>0</v>
      </c>
      <c r="F33" s="221"/>
      <c r="G33" s="227"/>
      <c r="H33" s="227"/>
      <c r="I33" s="228"/>
      <c r="J33" s="224">
        <f t="shared" si="2"/>
        <v>58577</v>
      </c>
      <c r="K33" s="229">
        <v>58577</v>
      </c>
      <c r="L33" s="227"/>
      <c r="M33" s="227"/>
      <c r="N33" s="227"/>
      <c r="O33" s="227"/>
      <c r="P33" s="211">
        <f t="shared" si="0"/>
        <v>58577</v>
      </c>
    </row>
    <row r="34" spans="1:16" ht="16.5" hidden="1" thickBot="1" x14ac:dyDescent="0.25">
      <c r="A34" s="20"/>
      <c r="B34" s="36" t="s">
        <v>105</v>
      </c>
      <c r="C34" s="36" t="s">
        <v>106</v>
      </c>
      <c r="D34" s="374" t="s">
        <v>107</v>
      </c>
      <c r="E34" s="220">
        <f t="shared" si="1"/>
        <v>0</v>
      </c>
      <c r="F34" s="221"/>
      <c r="G34" s="227"/>
      <c r="H34" s="227"/>
      <c r="I34" s="228"/>
      <c r="J34" s="224">
        <f t="shared" si="2"/>
        <v>0</v>
      </c>
      <c r="K34" s="229"/>
      <c r="L34" s="227"/>
      <c r="M34" s="227"/>
      <c r="N34" s="227"/>
      <c r="O34" s="227"/>
      <c r="P34" s="211">
        <f t="shared" si="0"/>
        <v>0</v>
      </c>
    </row>
    <row r="35" spans="1:16" ht="16.5" hidden="1" thickBot="1" x14ac:dyDescent="0.25">
      <c r="A35" s="20"/>
      <c r="B35" s="36" t="s">
        <v>108</v>
      </c>
      <c r="C35" s="36" t="s">
        <v>109</v>
      </c>
      <c r="D35" s="374" t="s">
        <v>110</v>
      </c>
      <c r="E35" s="220">
        <f t="shared" si="1"/>
        <v>0</v>
      </c>
      <c r="F35" s="221"/>
      <c r="G35" s="227"/>
      <c r="H35" s="227"/>
      <c r="I35" s="228"/>
      <c r="J35" s="224">
        <f t="shared" si="2"/>
        <v>0</v>
      </c>
      <c r="K35" s="229"/>
      <c r="L35" s="227"/>
      <c r="M35" s="227"/>
      <c r="N35" s="227"/>
      <c r="O35" s="227"/>
      <c r="P35" s="211">
        <f t="shared" si="0"/>
        <v>0</v>
      </c>
    </row>
    <row r="36" spans="1:16" ht="32.25" thickBot="1" x14ac:dyDescent="0.25">
      <c r="A36" s="20"/>
      <c r="B36" s="36" t="s">
        <v>111</v>
      </c>
      <c r="C36" s="36" t="s">
        <v>112</v>
      </c>
      <c r="D36" s="374" t="s">
        <v>113</v>
      </c>
      <c r="E36" s="220">
        <f t="shared" si="1"/>
        <v>120000</v>
      </c>
      <c r="F36" s="221">
        <v>120000</v>
      </c>
      <c r="G36" s="227"/>
      <c r="H36" s="227"/>
      <c r="I36" s="228"/>
      <c r="J36" s="224">
        <f t="shared" ref="J36:J42" si="3">SUM(K36+N36)</f>
        <v>0</v>
      </c>
      <c r="K36" s="229"/>
      <c r="L36" s="227"/>
      <c r="M36" s="227"/>
      <c r="N36" s="227"/>
      <c r="O36" s="227"/>
      <c r="P36" s="211">
        <f t="shared" si="0"/>
        <v>120000</v>
      </c>
    </row>
    <row r="37" spans="1:16" ht="32.25" thickBot="1" x14ac:dyDescent="0.25">
      <c r="A37" s="20"/>
      <c r="B37" s="36" t="s">
        <v>114</v>
      </c>
      <c r="C37" s="36" t="s">
        <v>115</v>
      </c>
      <c r="D37" s="374" t="s">
        <v>116</v>
      </c>
      <c r="E37" s="220">
        <f t="shared" si="1"/>
        <v>20000</v>
      </c>
      <c r="F37" s="221">
        <v>20000</v>
      </c>
      <c r="G37" s="227"/>
      <c r="H37" s="227"/>
      <c r="I37" s="228"/>
      <c r="J37" s="224">
        <f t="shared" si="3"/>
        <v>62300</v>
      </c>
      <c r="K37" s="229"/>
      <c r="L37" s="227"/>
      <c r="M37" s="227"/>
      <c r="N37" s="227">
        <v>62300</v>
      </c>
      <c r="O37" s="227">
        <v>62300</v>
      </c>
      <c r="P37" s="211">
        <f t="shared" si="0"/>
        <v>82300</v>
      </c>
    </row>
    <row r="38" spans="1:16" ht="16.5" thickBot="1" x14ac:dyDescent="0.25">
      <c r="A38" s="20"/>
      <c r="B38" s="21">
        <v>240601</v>
      </c>
      <c r="C38" s="21" t="s">
        <v>103</v>
      </c>
      <c r="D38" s="361" t="s">
        <v>117</v>
      </c>
      <c r="E38" s="220">
        <f>F38+I38</f>
        <v>0</v>
      </c>
      <c r="F38" s="221"/>
      <c r="G38" s="227"/>
      <c r="H38" s="227"/>
      <c r="I38" s="228"/>
      <c r="J38" s="224">
        <f t="shared" si="3"/>
        <v>215567</v>
      </c>
      <c r="K38" s="229">
        <v>143000</v>
      </c>
      <c r="L38" s="227"/>
      <c r="M38" s="227"/>
      <c r="N38" s="227">
        <v>72567</v>
      </c>
      <c r="O38" s="233"/>
      <c r="P38" s="211">
        <f t="shared" si="0"/>
        <v>215567</v>
      </c>
    </row>
    <row r="39" spans="1:16" ht="32.25" thickBot="1" x14ac:dyDescent="0.25">
      <c r="A39" s="20"/>
      <c r="B39" s="21">
        <v>240900</v>
      </c>
      <c r="C39" s="21" t="s">
        <v>119</v>
      </c>
      <c r="D39" s="375" t="s">
        <v>120</v>
      </c>
      <c r="E39" s="220">
        <f>F39+I39</f>
        <v>0</v>
      </c>
      <c r="F39" s="221"/>
      <c r="G39" s="227"/>
      <c r="H39" s="227"/>
      <c r="I39" s="228"/>
      <c r="J39" s="224">
        <f t="shared" si="3"/>
        <v>845020</v>
      </c>
      <c r="K39" s="229">
        <v>745020</v>
      </c>
      <c r="L39" s="227"/>
      <c r="M39" s="227"/>
      <c r="N39" s="227">
        <v>100000</v>
      </c>
      <c r="O39" s="227"/>
      <c r="P39" s="211">
        <f>SUM(E39+J39)</f>
        <v>845020</v>
      </c>
    </row>
    <row r="40" spans="1:16" ht="32.25" hidden="1" thickBot="1" x14ac:dyDescent="0.3">
      <c r="A40" s="20"/>
      <c r="B40" s="24" t="s">
        <v>121</v>
      </c>
      <c r="C40" s="24" t="s">
        <v>121</v>
      </c>
      <c r="D40" s="376" t="s">
        <v>122</v>
      </c>
      <c r="E40" s="220">
        <f>F40+I40</f>
        <v>0</v>
      </c>
      <c r="F40" s="221"/>
      <c r="G40" s="234"/>
      <c r="H40" s="227"/>
      <c r="I40" s="228"/>
      <c r="J40" s="224">
        <f t="shared" si="3"/>
        <v>0</v>
      </c>
      <c r="K40" s="229"/>
      <c r="L40" s="227"/>
      <c r="M40" s="227"/>
      <c r="N40" s="227"/>
      <c r="O40" s="227"/>
      <c r="P40" s="211">
        <f>SUM(E40+J40)</f>
        <v>0</v>
      </c>
    </row>
    <row r="41" spans="1:16" ht="32.25" hidden="1" thickBot="1" x14ac:dyDescent="0.3">
      <c r="A41" s="20"/>
      <c r="B41" s="21" t="s">
        <v>121</v>
      </c>
      <c r="C41" s="21" t="s">
        <v>123</v>
      </c>
      <c r="D41" s="376" t="s">
        <v>122</v>
      </c>
      <c r="E41" s="220">
        <f>F41+I41</f>
        <v>0</v>
      </c>
      <c r="F41" s="221"/>
      <c r="G41" s="227"/>
      <c r="H41" s="227"/>
      <c r="I41" s="228"/>
      <c r="J41" s="224">
        <f t="shared" si="3"/>
        <v>0</v>
      </c>
      <c r="K41" s="229"/>
      <c r="L41" s="227"/>
      <c r="M41" s="227"/>
      <c r="N41" s="227"/>
      <c r="O41" s="227"/>
      <c r="P41" s="211">
        <f>SUM(E41+J41)</f>
        <v>0</v>
      </c>
    </row>
    <row r="42" spans="1:16" ht="16.5" thickBot="1" x14ac:dyDescent="0.25">
      <c r="A42" s="42"/>
      <c r="B42" s="43">
        <v>250404</v>
      </c>
      <c r="C42" s="43" t="s">
        <v>119</v>
      </c>
      <c r="D42" s="377" t="s">
        <v>124</v>
      </c>
      <c r="E42" s="235">
        <f>F42+I42</f>
        <v>2314080</v>
      </c>
      <c r="F42" s="236">
        <v>2314080</v>
      </c>
      <c r="G42" s="237"/>
      <c r="H42" s="237"/>
      <c r="I42" s="238"/>
      <c r="J42" s="224">
        <f t="shared" si="3"/>
        <v>133700</v>
      </c>
      <c r="K42" s="239"/>
      <c r="L42" s="240"/>
      <c r="M42" s="240"/>
      <c r="N42" s="240">
        <v>133700</v>
      </c>
      <c r="O42" s="240">
        <v>133700</v>
      </c>
      <c r="P42" s="211">
        <f>SUM(E42+J42)</f>
        <v>2447780</v>
      </c>
    </row>
    <row r="43" spans="1:16" ht="16.5" thickBot="1" x14ac:dyDescent="0.25">
      <c r="A43" s="15"/>
      <c r="B43" s="45" t="s">
        <v>125</v>
      </c>
      <c r="C43" s="45"/>
      <c r="D43" s="378" t="s">
        <v>126</v>
      </c>
      <c r="E43" s="241">
        <f t="shared" ref="E43:O43" si="4">SUM(E45+E46+E47+E49+E52+E54+E55+E56+E57+E59+E50+E53+E58)</f>
        <v>248719180</v>
      </c>
      <c r="F43" s="241">
        <f t="shared" si="4"/>
        <v>248719180</v>
      </c>
      <c r="G43" s="241">
        <f t="shared" si="4"/>
        <v>146811123</v>
      </c>
      <c r="H43" s="241">
        <f t="shared" si="4"/>
        <v>32774338</v>
      </c>
      <c r="I43" s="241">
        <f t="shared" si="4"/>
        <v>0</v>
      </c>
      <c r="J43" s="241">
        <f t="shared" si="4"/>
        <v>14011034</v>
      </c>
      <c r="K43" s="241">
        <f t="shared" si="4"/>
        <v>9765728</v>
      </c>
      <c r="L43" s="241">
        <f t="shared" si="4"/>
        <v>578000</v>
      </c>
      <c r="M43" s="241">
        <f t="shared" si="4"/>
        <v>705729</v>
      </c>
      <c r="N43" s="241">
        <f t="shared" si="4"/>
        <v>4245306</v>
      </c>
      <c r="O43" s="241">
        <f t="shared" si="4"/>
        <v>4157399</v>
      </c>
      <c r="P43" s="242">
        <f>SUM(E43+J43)</f>
        <v>262730214</v>
      </c>
    </row>
    <row r="44" spans="1:16" x14ac:dyDescent="0.2">
      <c r="A44" s="46"/>
      <c r="B44" s="47"/>
      <c r="C44" s="47"/>
      <c r="D44" s="379" t="s">
        <v>127</v>
      </c>
      <c r="E44" s="226">
        <f t="shared" ref="E44:P44" si="5">SUM(E48+E51)</f>
        <v>102479346</v>
      </c>
      <c r="F44" s="226">
        <f t="shared" si="5"/>
        <v>102479346</v>
      </c>
      <c r="G44" s="226">
        <f t="shared" si="5"/>
        <v>73553300</v>
      </c>
      <c r="H44" s="226">
        <f t="shared" si="5"/>
        <v>11193200</v>
      </c>
      <c r="I44" s="226">
        <f t="shared" si="5"/>
        <v>0</v>
      </c>
      <c r="J44" s="226">
        <f t="shared" si="5"/>
        <v>2301332</v>
      </c>
      <c r="K44" s="226">
        <f>SUM(K48+K51)</f>
        <v>0</v>
      </c>
      <c r="L44" s="226">
        <f>SUM(L48+L51)</f>
        <v>0</v>
      </c>
      <c r="M44" s="226">
        <f>SUM(M48+M51)</f>
        <v>0</v>
      </c>
      <c r="N44" s="226">
        <f>SUM(N48+N51)</f>
        <v>2301332</v>
      </c>
      <c r="O44" s="226">
        <f>SUM(O48+O51)</f>
        <v>2301332</v>
      </c>
      <c r="P44" s="226">
        <f t="shared" si="5"/>
        <v>104780678</v>
      </c>
    </row>
    <row r="45" spans="1:16" s="19" customFormat="1" ht="16.5" thickBot="1" x14ac:dyDescent="0.25">
      <c r="A45" s="17"/>
      <c r="B45" s="48" t="s">
        <v>69</v>
      </c>
      <c r="C45" s="48" t="s">
        <v>70</v>
      </c>
      <c r="D45" s="380" t="s">
        <v>128</v>
      </c>
      <c r="E45" s="243">
        <f t="shared" ref="E45:E59" si="6">F45+I45</f>
        <v>618600</v>
      </c>
      <c r="F45" s="244">
        <v>618600</v>
      </c>
      <c r="G45" s="245">
        <v>455500</v>
      </c>
      <c r="H45" s="245">
        <v>58800</v>
      </c>
      <c r="I45" s="246"/>
      <c r="J45" s="247">
        <f>SUM(K45+N45)</f>
        <v>0</v>
      </c>
      <c r="K45" s="248"/>
      <c r="L45" s="245"/>
      <c r="M45" s="245"/>
      <c r="N45" s="245"/>
      <c r="O45" s="246"/>
      <c r="P45" s="249">
        <f t="shared" ref="P45:P62" si="7">SUM(E45+J45)</f>
        <v>618600</v>
      </c>
    </row>
    <row r="46" spans="1:16" ht="16.5" thickBot="1" x14ac:dyDescent="0.25">
      <c r="A46" s="20"/>
      <c r="B46" s="24" t="s">
        <v>129</v>
      </c>
      <c r="C46" s="24" t="s">
        <v>130</v>
      </c>
      <c r="D46" s="368" t="s">
        <v>131</v>
      </c>
      <c r="E46" s="220">
        <f t="shared" si="6"/>
        <v>80007889</v>
      </c>
      <c r="F46" s="250">
        <v>80007889</v>
      </c>
      <c r="G46" s="227">
        <v>47089140</v>
      </c>
      <c r="H46" s="227">
        <v>12467379</v>
      </c>
      <c r="I46" s="228"/>
      <c r="J46" s="251">
        <f>SUM(K46+N46)</f>
        <v>7869637</v>
      </c>
      <c r="K46" s="252">
        <v>7372740</v>
      </c>
      <c r="L46" s="222">
        <v>27100</v>
      </c>
      <c r="M46" s="222">
        <v>3840</v>
      </c>
      <c r="N46" s="222">
        <v>496897</v>
      </c>
      <c r="O46" s="222">
        <v>496897</v>
      </c>
      <c r="P46" s="224">
        <f t="shared" si="7"/>
        <v>87877526</v>
      </c>
    </row>
    <row r="47" spans="1:16" ht="32.25" thickBot="1" x14ac:dyDescent="0.25">
      <c r="A47" s="20"/>
      <c r="B47" s="24" t="s">
        <v>132</v>
      </c>
      <c r="C47" s="24" t="s">
        <v>133</v>
      </c>
      <c r="D47" s="375" t="s">
        <v>134</v>
      </c>
      <c r="E47" s="220">
        <f t="shared" si="6"/>
        <v>115406219</v>
      </c>
      <c r="F47" s="250">
        <v>115406219</v>
      </c>
      <c r="G47" s="227">
        <v>72414400</v>
      </c>
      <c r="H47" s="227">
        <v>13446400</v>
      </c>
      <c r="I47" s="228"/>
      <c r="J47" s="251">
        <f>SUM(K47+N47)</f>
        <v>5322540</v>
      </c>
      <c r="K47" s="252">
        <v>1758798</v>
      </c>
      <c r="L47" s="222">
        <v>477700</v>
      </c>
      <c r="M47" s="222">
        <v>659099</v>
      </c>
      <c r="N47" s="227">
        <v>3563742</v>
      </c>
      <c r="O47" s="228">
        <v>3495935</v>
      </c>
      <c r="P47" s="224">
        <f t="shared" si="7"/>
        <v>120728759</v>
      </c>
    </row>
    <row r="48" spans="1:16" ht="16.5" thickBot="1" x14ac:dyDescent="0.25">
      <c r="A48" s="20"/>
      <c r="B48" s="24"/>
      <c r="C48" s="24"/>
      <c r="D48" s="373" t="s">
        <v>127</v>
      </c>
      <c r="E48" s="220">
        <f t="shared" si="6"/>
        <v>100723846</v>
      </c>
      <c r="F48" s="250">
        <v>100723846</v>
      </c>
      <c r="G48" s="227">
        <v>72414400</v>
      </c>
      <c r="H48" s="227">
        <v>10827100</v>
      </c>
      <c r="I48" s="228"/>
      <c r="J48" s="251">
        <f>SUM(K48+N48)</f>
        <v>2301332</v>
      </c>
      <c r="K48" s="253"/>
      <c r="L48" s="222"/>
      <c r="M48" s="222"/>
      <c r="N48" s="227">
        <v>2301332</v>
      </c>
      <c r="O48" s="228">
        <v>2301332</v>
      </c>
      <c r="P48" s="224">
        <f t="shared" si="7"/>
        <v>103025178</v>
      </c>
    </row>
    <row r="49" spans="1:16" ht="16.5" thickBot="1" x14ac:dyDescent="0.25">
      <c r="A49" s="20"/>
      <c r="B49" s="24" t="s">
        <v>135</v>
      </c>
      <c r="C49" s="24" t="s">
        <v>133</v>
      </c>
      <c r="D49" s="368" t="s">
        <v>136</v>
      </c>
      <c r="E49" s="220">
        <f t="shared" si="6"/>
        <v>1918342</v>
      </c>
      <c r="F49" s="250">
        <v>1918342</v>
      </c>
      <c r="G49" s="227">
        <v>1138900</v>
      </c>
      <c r="H49" s="227">
        <v>366100</v>
      </c>
      <c r="I49" s="228"/>
      <c r="J49" s="251">
        <f>SUM(K49+N49)</f>
        <v>70207</v>
      </c>
      <c r="K49" s="252">
        <v>61100</v>
      </c>
      <c r="L49" s="222">
        <v>0</v>
      </c>
      <c r="M49" s="222">
        <v>20300</v>
      </c>
      <c r="N49" s="222">
        <v>9107</v>
      </c>
      <c r="O49" s="223">
        <v>9107</v>
      </c>
      <c r="P49" s="224">
        <f t="shared" si="7"/>
        <v>1988549</v>
      </c>
    </row>
    <row r="50" spans="1:16" ht="32.25" hidden="1" thickBot="1" x14ac:dyDescent="0.25">
      <c r="A50" s="20"/>
      <c r="B50" s="24" t="s">
        <v>137</v>
      </c>
      <c r="C50" s="24"/>
      <c r="D50" s="367" t="s">
        <v>138</v>
      </c>
      <c r="E50" s="220">
        <f t="shared" si="6"/>
        <v>0</v>
      </c>
      <c r="F50" s="222"/>
      <c r="G50" s="222"/>
      <c r="H50" s="227"/>
      <c r="I50" s="228"/>
      <c r="J50" s="251"/>
      <c r="K50" s="253"/>
      <c r="L50" s="222"/>
      <c r="M50" s="222"/>
      <c r="N50" s="222"/>
      <c r="O50" s="223"/>
      <c r="P50" s="224">
        <f t="shared" si="7"/>
        <v>0</v>
      </c>
    </row>
    <row r="51" spans="1:16" ht="16.5" thickBot="1" x14ac:dyDescent="0.25">
      <c r="A51" s="20"/>
      <c r="B51" s="24"/>
      <c r="C51" s="24"/>
      <c r="D51" s="368" t="s">
        <v>127</v>
      </c>
      <c r="E51" s="220">
        <f t="shared" si="6"/>
        <v>1755500</v>
      </c>
      <c r="F51" s="250">
        <v>1755500</v>
      </c>
      <c r="G51" s="227">
        <v>1138900</v>
      </c>
      <c r="H51" s="227">
        <v>366100</v>
      </c>
      <c r="I51" s="228"/>
      <c r="J51" s="251">
        <f t="shared" ref="J51:J59" si="8">SUM(K51+N51)</f>
        <v>0</v>
      </c>
      <c r="K51" s="253"/>
      <c r="L51" s="222"/>
      <c r="M51" s="222"/>
      <c r="N51" s="222"/>
      <c r="O51" s="223"/>
      <c r="P51" s="224">
        <f t="shared" si="7"/>
        <v>1755500</v>
      </c>
    </row>
    <row r="52" spans="1:16" ht="16.5" thickBot="1" x14ac:dyDescent="0.25">
      <c r="A52" s="20"/>
      <c r="B52" s="24" t="s">
        <v>139</v>
      </c>
      <c r="C52" s="24" t="s">
        <v>140</v>
      </c>
      <c r="D52" s="375" t="s">
        <v>141</v>
      </c>
      <c r="E52" s="220">
        <f t="shared" si="6"/>
        <v>11059346</v>
      </c>
      <c r="F52" s="250">
        <v>11059346</v>
      </c>
      <c r="G52" s="227">
        <v>6626000</v>
      </c>
      <c r="H52" s="227">
        <v>1392600</v>
      </c>
      <c r="I52" s="228"/>
      <c r="J52" s="251">
        <f t="shared" si="8"/>
        <v>688907</v>
      </c>
      <c r="K52" s="252">
        <v>564990</v>
      </c>
      <c r="L52" s="222">
        <v>73200</v>
      </c>
      <c r="M52" s="222">
        <v>14390</v>
      </c>
      <c r="N52" s="227">
        <v>123917</v>
      </c>
      <c r="O52" s="228">
        <v>103817</v>
      </c>
      <c r="P52" s="224">
        <f>SUM(E52+J52)</f>
        <v>11748253</v>
      </c>
    </row>
    <row r="53" spans="1:16" ht="16.5" thickBot="1" x14ac:dyDescent="0.25">
      <c r="A53" s="20"/>
      <c r="B53" s="24" t="s">
        <v>237</v>
      </c>
      <c r="C53" s="24" t="s">
        <v>238</v>
      </c>
      <c r="D53" s="375" t="s">
        <v>239</v>
      </c>
      <c r="E53" s="220">
        <f t="shared" si="6"/>
        <v>34220863</v>
      </c>
      <c r="F53" s="250">
        <v>34220863</v>
      </c>
      <c r="G53" s="227">
        <v>15456683</v>
      </c>
      <c r="H53" s="227">
        <v>4578459</v>
      </c>
      <c r="I53" s="228"/>
      <c r="J53" s="251">
        <f t="shared" si="8"/>
        <v>0</v>
      </c>
      <c r="K53" s="252"/>
      <c r="L53" s="222"/>
      <c r="M53" s="222"/>
      <c r="N53" s="227"/>
      <c r="O53" s="228"/>
      <c r="P53" s="224">
        <f>SUM(E53+J53)</f>
        <v>34220863</v>
      </c>
    </row>
    <row r="54" spans="1:16" ht="16.5" thickBot="1" x14ac:dyDescent="0.25">
      <c r="A54" s="20"/>
      <c r="B54" s="24" t="s">
        <v>142</v>
      </c>
      <c r="C54" s="24" t="s">
        <v>143</v>
      </c>
      <c r="D54" s="375" t="s">
        <v>144</v>
      </c>
      <c r="E54" s="220">
        <f t="shared" si="6"/>
        <v>2121660</v>
      </c>
      <c r="F54" s="250">
        <v>2121660</v>
      </c>
      <c r="G54" s="227">
        <v>1344140</v>
      </c>
      <c r="H54" s="227">
        <v>137900</v>
      </c>
      <c r="I54" s="228"/>
      <c r="J54" s="251">
        <f t="shared" si="8"/>
        <v>45043</v>
      </c>
      <c r="K54" s="253"/>
      <c r="L54" s="222"/>
      <c r="M54" s="222"/>
      <c r="N54" s="227">
        <v>45043</v>
      </c>
      <c r="O54" s="228">
        <v>45043</v>
      </c>
      <c r="P54" s="224">
        <f t="shared" si="7"/>
        <v>2166703</v>
      </c>
    </row>
    <row r="55" spans="1:16" ht="16.5" thickBot="1" x14ac:dyDescent="0.25">
      <c r="A55" s="20"/>
      <c r="B55" s="24" t="s">
        <v>145</v>
      </c>
      <c r="C55" s="24" t="s">
        <v>143</v>
      </c>
      <c r="D55" s="375" t="s">
        <v>146</v>
      </c>
      <c r="E55" s="220">
        <f t="shared" si="6"/>
        <v>1996700</v>
      </c>
      <c r="F55" s="250">
        <v>1996700</v>
      </c>
      <c r="G55" s="227">
        <v>1421900</v>
      </c>
      <c r="H55" s="227">
        <v>141200</v>
      </c>
      <c r="I55" s="228"/>
      <c r="J55" s="251">
        <f t="shared" si="8"/>
        <v>0</v>
      </c>
      <c r="K55" s="254"/>
      <c r="L55" s="227"/>
      <c r="M55" s="227"/>
      <c r="N55" s="227"/>
      <c r="O55" s="228"/>
      <c r="P55" s="224">
        <f t="shared" si="7"/>
        <v>1996700</v>
      </c>
    </row>
    <row r="56" spans="1:16" ht="16.5" thickBot="1" x14ac:dyDescent="0.25">
      <c r="A56" s="20"/>
      <c r="B56" s="24" t="s">
        <v>147</v>
      </c>
      <c r="C56" s="24" t="s">
        <v>143</v>
      </c>
      <c r="D56" s="375" t="s">
        <v>148</v>
      </c>
      <c r="E56" s="220">
        <f t="shared" si="6"/>
        <v>450100</v>
      </c>
      <c r="F56" s="250">
        <v>450100</v>
      </c>
      <c r="G56" s="227">
        <v>338000</v>
      </c>
      <c r="H56" s="227">
        <v>36100</v>
      </c>
      <c r="I56" s="228"/>
      <c r="J56" s="251">
        <f t="shared" si="8"/>
        <v>0</v>
      </c>
      <c r="K56" s="254"/>
      <c r="L56" s="227"/>
      <c r="M56" s="227"/>
      <c r="N56" s="227"/>
      <c r="O56" s="228"/>
      <c r="P56" s="224">
        <f t="shared" si="7"/>
        <v>450100</v>
      </c>
    </row>
    <row r="57" spans="1:16" ht="16.5" thickBot="1" x14ac:dyDescent="0.25">
      <c r="A57" s="20"/>
      <c r="B57" s="24" t="s">
        <v>149</v>
      </c>
      <c r="C57" s="24" t="s">
        <v>143</v>
      </c>
      <c r="D57" s="368" t="s">
        <v>150</v>
      </c>
      <c r="E57" s="220">
        <f t="shared" si="6"/>
        <v>803681</v>
      </c>
      <c r="F57" s="250">
        <v>803681</v>
      </c>
      <c r="G57" s="227">
        <v>526460</v>
      </c>
      <c r="H57" s="227">
        <v>149400</v>
      </c>
      <c r="I57" s="228"/>
      <c r="J57" s="251">
        <f t="shared" si="8"/>
        <v>14700</v>
      </c>
      <c r="K57" s="252">
        <v>8100</v>
      </c>
      <c r="L57" s="227">
        <v>0</v>
      </c>
      <c r="M57" s="227">
        <v>8100</v>
      </c>
      <c r="N57" s="227">
        <v>6600</v>
      </c>
      <c r="O57" s="228">
        <v>6600</v>
      </c>
      <c r="P57" s="224">
        <f t="shared" si="7"/>
        <v>818381</v>
      </c>
    </row>
    <row r="58" spans="1:16" ht="16.5" thickBot="1" x14ac:dyDescent="0.25">
      <c r="A58" s="42"/>
      <c r="B58" s="43" t="s">
        <v>420</v>
      </c>
      <c r="C58" s="43" t="s">
        <v>143</v>
      </c>
      <c r="D58" s="381" t="s">
        <v>421</v>
      </c>
      <c r="E58" s="235">
        <f>F58+I58</f>
        <v>47000</v>
      </c>
      <c r="F58" s="255">
        <v>47000</v>
      </c>
      <c r="G58" s="237">
        <v>0</v>
      </c>
      <c r="H58" s="256">
        <v>0</v>
      </c>
      <c r="I58" s="238"/>
      <c r="J58" s="251">
        <f>SUM(K58+N58)</f>
        <v>0</v>
      </c>
      <c r="K58" s="257"/>
      <c r="L58" s="237"/>
      <c r="M58" s="237"/>
      <c r="N58" s="237"/>
      <c r="O58" s="238"/>
      <c r="P58" s="224">
        <f>SUM(E58+J58)</f>
        <v>47000</v>
      </c>
    </row>
    <row r="59" spans="1:16" ht="32.25" thickBot="1" x14ac:dyDescent="0.25">
      <c r="A59" s="42"/>
      <c r="B59" s="43" t="s">
        <v>151</v>
      </c>
      <c r="C59" s="43" t="s">
        <v>143</v>
      </c>
      <c r="D59" s="377" t="s">
        <v>152</v>
      </c>
      <c r="E59" s="235">
        <f t="shared" si="6"/>
        <v>68780</v>
      </c>
      <c r="F59" s="255">
        <v>68780</v>
      </c>
      <c r="G59" s="237">
        <v>0</v>
      </c>
      <c r="H59" s="256">
        <v>0</v>
      </c>
      <c r="I59" s="238"/>
      <c r="J59" s="251">
        <f t="shared" si="8"/>
        <v>0</v>
      </c>
      <c r="K59" s="257"/>
      <c r="L59" s="237"/>
      <c r="M59" s="237"/>
      <c r="N59" s="237"/>
      <c r="O59" s="238"/>
      <c r="P59" s="224">
        <f t="shared" si="7"/>
        <v>68780</v>
      </c>
    </row>
    <row r="60" spans="1:16" ht="16.5" thickBot="1" x14ac:dyDescent="0.25">
      <c r="A60" s="15"/>
      <c r="B60" s="50" t="s">
        <v>153</v>
      </c>
      <c r="C60" s="50"/>
      <c r="D60" s="378" t="s">
        <v>154</v>
      </c>
      <c r="E60" s="258">
        <f t="shared" ref="E60:O60" si="9">SUM(E61+E65+E66+E67+E68+E70)</f>
        <v>7960280</v>
      </c>
      <c r="F60" s="258">
        <f t="shared" si="9"/>
        <v>7960280</v>
      </c>
      <c r="G60" s="258">
        <f t="shared" si="9"/>
        <v>4405400</v>
      </c>
      <c r="H60" s="258">
        <f t="shared" si="9"/>
        <v>905300</v>
      </c>
      <c r="I60" s="258">
        <f t="shared" si="9"/>
        <v>0</v>
      </c>
      <c r="J60" s="259">
        <f t="shared" si="9"/>
        <v>3720220</v>
      </c>
      <c r="K60" s="260">
        <f t="shared" si="9"/>
        <v>482500</v>
      </c>
      <c r="L60" s="260">
        <f t="shared" si="9"/>
        <v>45900</v>
      </c>
      <c r="M60" s="260">
        <f t="shared" si="9"/>
        <v>160300</v>
      </c>
      <c r="N60" s="260">
        <f t="shared" si="9"/>
        <v>3237720</v>
      </c>
      <c r="O60" s="260">
        <f t="shared" si="9"/>
        <v>3237720</v>
      </c>
      <c r="P60" s="211">
        <f t="shared" si="7"/>
        <v>11680500</v>
      </c>
    </row>
    <row r="61" spans="1:16" s="19" customFormat="1" ht="16.5" thickBot="1" x14ac:dyDescent="0.3">
      <c r="A61" s="17"/>
      <c r="B61" s="48" t="s">
        <v>69</v>
      </c>
      <c r="C61" s="48" t="s">
        <v>70</v>
      </c>
      <c r="D61" s="382" t="s">
        <v>128</v>
      </c>
      <c r="E61" s="212">
        <f t="shared" ref="E61:E70" si="10">F61+I61</f>
        <v>800980</v>
      </c>
      <c r="F61" s="261">
        <v>800980</v>
      </c>
      <c r="G61" s="261">
        <v>550900</v>
      </c>
      <c r="H61" s="261">
        <v>44200</v>
      </c>
      <c r="I61" s="262"/>
      <c r="J61" s="216">
        <f>SUM(K61+N61)</f>
        <v>191520</v>
      </c>
      <c r="K61" s="263"/>
      <c r="L61" s="245"/>
      <c r="M61" s="245"/>
      <c r="N61" s="245">
        <v>191520</v>
      </c>
      <c r="O61" s="245">
        <v>191520</v>
      </c>
      <c r="P61" s="219">
        <f t="shared" si="7"/>
        <v>992500</v>
      </c>
    </row>
    <row r="62" spans="1:16" s="19" customFormat="1" ht="16.5" hidden="1" thickBot="1" x14ac:dyDescent="0.25">
      <c r="A62" s="51"/>
      <c r="B62" s="52"/>
      <c r="C62" s="52"/>
      <c r="D62" s="383"/>
      <c r="E62" s="220">
        <f t="shared" si="10"/>
        <v>0</v>
      </c>
      <c r="F62" s="222"/>
      <c r="G62" s="222"/>
      <c r="H62" s="222"/>
      <c r="I62" s="223"/>
      <c r="J62" s="216">
        <f>SUM(K62+N62)</f>
        <v>0</v>
      </c>
      <c r="K62" s="264"/>
      <c r="L62" s="233"/>
      <c r="M62" s="233"/>
      <c r="N62" s="233"/>
      <c r="O62" s="233"/>
      <c r="P62" s="219">
        <f t="shared" si="7"/>
        <v>0</v>
      </c>
    </row>
    <row r="63" spans="1:16" ht="16.5" hidden="1" thickBot="1" x14ac:dyDescent="0.3">
      <c r="A63" s="20"/>
      <c r="B63" s="2"/>
      <c r="D63" s="384"/>
      <c r="E63" s="220">
        <f t="shared" si="10"/>
        <v>0</v>
      </c>
      <c r="F63" s="265"/>
      <c r="G63" s="265"/>
      <c r="H63" s="265"/>
      <c r="I63" s="266"/>
      <c r="J63" s="267"/>
      <c r="K63" s="267"/>
      <c r="L63" s="267"/>
      <c r="M63" s="267"/>
      <c r="N63" s="267"/>
      <c r="O63" s="267"/>
      <c r="P63" s="267"/>
    </row>
    <row r="64" spans="1:16" s="19" customFormat="1" ht="16.5" hidden="1" thickBot="1" x14ac:dyDescent="0.25">
      <c r="A64" s="51"/>
      <c r="B64" s="53" t="s">
        <v>77</v>
      </c>
      <c r="C64" s="53"/>
      <c r="D64" s="385" t="s">
        <v>78</v>
      </c>
      <c r="E64" s="220">
        <f t="shared" si="10"/>
        <v>0</v>
      </c>
      <c r="F64" s="227"/>
      <c r="G64" s="227"/>
      <c r="H64" s="227"/>
      <c r="I64" s="228"/>
      <c r="J64" s="216">
        <f t="shared" ref="J64:J71" si="11">SUM(K64+N64)</f>
        <v>0</v>
      </c>
      <c r="K64" s="268"/>
      <c r="L64" s="269"/>
      <c r="M64" s="269"/>
      <c r="N64" s="269"/>
      <c r="O64" s="269"/>
      <c r="P64" s="219">
        <f t="shared" ref="P64:P71" si="12">SUM(E64+J64)</f>
        <v>0</v>
      </c>
    </row>
    <row r="65" spans="1:16" s="19" customFormat="1" ht="16.5" thickBot="1" x14ac:dyDescent="0.3">
      <c r="A65" s="51"/>
      <c r="B65" s="52" t="s">
        <v>155</v>
      </c>
      <c r="C65" s="52" t="s">
        <v>156</v>
      </c>
      <c r="D65" s="386" t="s">
        <v>157</v>
      </c>
      <c r="E65" s="220">
        <f t="shared" si="10"/>
        <v>80000</v>
      </c>
      <c r="F65" s="227">
        <v>80000</v>
      </c>
      <c r="G65" s="269"/>
      <c r="H65" s="269"/>
      <c r="I65" s="270"/>
      <c r="J65" s="216">
        <f t="shared" si="11"/>
        <v>0</v>
      </c>
      <c r="K65" s="264"/>
      <c r="L65" s="233"/>
      <c r="M65" s="233"/>
      <c r="N65" s="233"/>
      <c r="O65" s="233"/>
      <c r="P65" s="219">
        <f t="shared" si="12"/>
        <v>80000</v>
      </c>
    </row>
    <row r="66" spans="1:16" s="19" customFormat="1" ht="48" hidden="1" thickBot="1" x14ac:dyDescent="0.25">
      <c r="A66" s="51"/>
      <c r="B66" s="52" t="s">
        <v>158</v>
      </c>
      <c r="C66" s="52"/>
      <c r="D66" s="383" t="s">
        <v>159</v>
      </c>
      <c r="E66" s="220">
        <f t="shared" si="10"/>
        <v>0</v>
      </c>
      <c r="F66" s="269"/>
      <c r="G66" s="269"/>
      <c r="H66" s="269"/>
      <c r="I66" s="270"/>
      <c r="J66" s="216">
        <f t="shared" si="11"/>
        <v>0</v>
      </c>
      <c r="K66" s="264"/>
      <c r="L66" s="233"/>
      <c r="M66" s="233"/>
      <c r="N66" s="233"/>
      <c r="O66" s="233"/>
      <c r="P66" s="219">
        <f t="shared" si="12"/>
        <v>0</v>
      </c>
    </row>
    <row r="67" spans="1:16" s="19" customFormat="1" ht="16.5" thickBot="1" x14ac:dyDescent="0.25">
      <c r="A67" s="51"/>
      <c r="B67" s="52">
        <v>130102</v>
      </c>
      <c r="C67" s="52" t="s">
        <v>160</v>
      </c>
      <c r="D67" s="387" t="s">
        <v>161</v>
      </c>
      <c r="E67" s="220">
        <f t="shared" si="10"/>
        <v>406000</v>
      </c>
      <c r="F67" s="227">
        <v>406000</v>
      </c>
      <c r="G67" s="227">
        <v>0</v>
      </c>
      <c r="H67" s="227">
        <v>0</v>
      </c>
      <c r="I67" s="228">
        <v>0</v>
      </c>
      <c r="J67" s="216">
        <f t="shared" si="11"/>
        <v>0</v>
      </c>
      <c r="K67" s="264"/>
      <c r="L67" s="233"/>
      <c r="M67" s="233"/>
      <c r="N67" s="233"/>
      <c r="O67" s="233"/>
      <c r="P67" s="219">
        <f t="shared" si="12"/>
        <v>406000</v>
      </c>
    </row>
    <row r="68" spans="1:16" s="19" customFormat="1" ht="16.5" thickBot="1" x14ac:dyDescent="0.25">
      <c r="A68" s="51"/>
      <c r="B68" s="52">
        <v>130107</v>
      </c>
      <c r="C68" s="52" t="s">
        <v>160</v>
      </c>
      <c r="D68" s="387" t="s">
        <v>162</v>
      </c>
      <c r="E68" s="220">
        <f t="shared" si="10"/>
        <v>5735700</v>
      </c>
      <c r="F68" s="227">
        <v>5735700</v>
      </c>
      <c r="G68" s="227">
        <v>3232900</v>
      </c>
      <c r="H68" s="227">
        <v>804600</v>
      </c>
      <c r="I68" s="228">
        <v>0</v>
      </c>
      <c r="J68" s="216">
        <f t="shared" si="11"/>
        <v>3510400</v>
      </c>
      <c r="K68" s="264">
        <v>481300</v>
      </c>
      <c r="L68" s="233">
        <v>45900</v>
      </c>
      <c r="M68" s="233">
        <v>160300</v>
      </c>
      <c r="N68" s="233">
        <v>3029100</v>
      </c>
      <c r="O68" s="233">
        <v>3029100</v>
      </c>
      <c r="P68" s="219">
        <f t="shared" si="12"/>
        <v>9246100</v>
      </c>
    </row>
    <row r="69" spans="1:16" s="19" customFormat="1" ht="32.25" hidden="1" thickBot="1" x14ac:dyDescent="0.25">
      <c r="A69" s="51"/>
      <c r="B69" s="56"/>
      <c r="C69" s="56"/>
      <c r="D69" s="372" t="s">
        <v>99</v>
      </c>
      <c r="E69" s="220">
        <f t="shared" si="10"/>
        <v>0</v>
      </c>
      <c r="F69" s="240"/>
      <c r="G69" s="240"/>
      <c r="H69" s="240"/>
      <c r="I69" s="228"/>
      <c r="J69" s="216">
        <f t="shared" si="11"/>
        <v>0</v>
      </c>
      <c r="K69" s="271"/>
      <c r="L69" s="272"/>
      <c r="M69" s="272"/>
      <c r="N69" s="272"/>
      <c r="O69" s="272"/>
      <c r="P69" s="219">
        <f t="shared" si="12"/>
        <v>0</v>
      </c>
    </row>
    <row r="70" spans="1:16" s="19" customFormat="1" ht="16.5" thickBot="1" x14ac:dyDescent="0.25">
      <c r="A70" s="57"/>
      <c r="B70" s="56">
        <v>130110</v>
      </c>
      <c r="C70" s="56" t="s">
        <v>160</v>
      </c>
      <c r="D70" s="388" t="s">
        <v>163</v>
      </c>
      <c r="E70" s="235">
        <f t="shared" si="10"/>
        <v>937600</v>
      </c>
      <c r="F70" s="338">
        <v>937600</v>
      </c>
      <c r="G70" s="338">
        <v>621600</v>
      </c>
      <c r="H70" s="338">
        <v>56500</v>
      </c>
      <c r="I70" s="238">
        <v>0</v>
      </c>
      <c r="J70" s="216">
        <f t="shared" si="11"/>
        <v>18300</v>
      </c>
      <c r="K70" s="233">
        <v>1200</v>
      </c>
      <c r="L70" s="233">
        <v>0</v>
      </c>
      <c r="M70" s="233">
        <v>0</v>
      </c>
      <c r="N70" s="272">
        <v>17100</v>
      </c>
      <c r="O70" s="272">
        <v>17100</v>
      </c>
      <c r="P70" s="219">
        <f t="shared" si="12"/>
        <v>955900</v>
      </c>
    </row>
    <row r="71" spans="1:16" ht="16.5" thickBot="1" x14ac:dyDescent="0.25">
      <c r="A71" s="58"/>
      <c r="B71" s="16" t="s">
        <v>164</v>
      </c>
      <c r="C71" s="16"/>
      <c r="D71" s="389" t="s">
        <v>165</v>
      </c>
      <c r="E71" s="339">
        <f>SUM(E73+E74+E76+E78+E80+E82+E84+E86+E89+E94+E95+E97+E91+E98)</f>
        <v>150331188</v>
      </c>
      <c r="F71" s="339">
        <f>SUM(F73+F74+F76+F78+F80+F82+F84+F86+F89+F94+F95+F97+F91+F98)</f>
        <v>150331188</v>
      </c>
      <c r="G71" s="339">
        <f>SUM(G73+G74+G76+G78+G82+G84+G86+G89+G94+G97+G91+G98)</f>
        <v>97300826</v>
      </c>
      <c r="H71" s="339">
        <f>SUM(H73+H74+H76+H78+H80+H82+H84+H86+H89+H94+H95+H97+H91+H98)</f>
        <v>13657192</v>
      </c>
      <c r="I71" s="339">
        <f>SUM(I73+I74+I76+I78+I80+I82+I84+I86+I89+I94+I95+I97+I91)</f>
        <v>0</v>
      </c>
      <c r="J71" s="340">
        <f t="shared" si="11"/>
        <v>18390665</v>
      </c>
      <c r="K71" s="341">
        <f>SUM(K73+K74+K76+K78+K80+K82+K84+K86+K89+K94+K95+K97+K91)</f>
        <v>7227500</v>
      </c>
      <c r="L71" s="341">
        <f>SUM(L73+L74+L76+L78+L80+L82+L84+L86+L89+L94+L95+L97+L91)</f>
        <v>3262900</v>
      </c>
      <c r="M71" s="341">
        <f>SUM(M73+M74+M76+M78+M80+M82+M84+M86+M89+M94+M95+M97+M91)</f>
        <v>376500</v>
      </c>
      <c r="N71" s="341">
        <f>SUM(N73+N74+N76+N78+N80+N82+N84+N86+N89+N94+N95+N97+N91)</f>
        <v>11163165</v>
      </c>
      <c r="O71" s="341">
        <f>SUM(O73+O74+O76+O78+O80+O82+O84+O86+O89+O94+O95+O97+O91)</f>
        <v>11014665</v>
      </c>
      <c r="P71" s="340">
        <f t="shared" si="12"/>
        <v>168721853</v>
      </c>
    </row>
    <row r="72" spans="1:16" ht="16.5" thickBot="1" x14ac:dyDescent="0.25">
      <c r="A72" s="59"/>
      <c r="B72" s="16"/>
      <c r="C72" s="60"/>
      <c r="D72" s="390" t="s">
        <v>166</v>
      </c>
      <c r="E72" s="353">
        <f>SUM(E75+E77+E79+E88+E90+E93+E96)</f>
        <v>110827245</v>
      </c>
      <c r="F72" s="353">
        <f>SUM(F75+F77+F79+F81+F88+F90+F93+F96)</f>
        <v>110827245</v>
      </c>
      <c r="G72" s="353">
        <f>SUM(G75+G77+G79+G81+G88+G90+G93+G96)</f>
        <v>83535746</v>
      </c>
      <c r="H72" s="353">
        <f>SUM(H75+H77+H79+H81+H88+H90+H93+H96)</f>
        <v>4943283</v>
      </c>
      <c r="I72" s="353">
        <f>SUM(I75+I77+I81+I88+I90+I93+I96)</f>
        <v>0</v>
      </c>
      <c r="J72" s="353">
        <f>SUM(J75+J77+J81+J88+J90+J93+J96+J79)</f>
        <v>0</v>
      </c>
      <c r="K72" s="353">
        <f>SUM(K75+K77+K81+K88+K90+K93+K96)</f>
        <v>0</v>
      </c>
      <c r="L72" s="353">
        <f>SUM(L75+L77+L81+L88+L90+L93+L96)</f>
        <v>0</v>
      </c>
      <c r="M72" s="353">
        <f>SUM(M75+M77+M81+M88+M90+M93+M96)</f>
        <v>0</v>
      </c>
      <c r="N72" s="353">
        <f>SUM(N75+N77+N81+N88+N90+N93+N96+N79)</f>
        <v>0</v>
      </c>
      <c r="O72" s="353">
        <f>SUM(O75+O77+O81+O88+O90+O93+O96+O79)</f>
        <v>0</v>
      </c>
      <c r="P72" s="249">
        <f t="shared" ref="P72:P97" si="13">SUM(E72+J72)</f>
        <v>110827245</v>
      </c>
    </row>
    <row r="73" spans="1:16" s="19" customFormat="1" ht="16.5" thickBot="1" x14ac:dyDescent="0.25">
      <c r="A73" s="62"/>
      <c r="B73" s="63" t="s">
        <v>69</v>
      </c>
      <c r="C73" s="18" t="s">
        <v>70</v>
      </c>
      <c r="D73" s="391" t="s">
        <v>167</v>
      </c>
      <c r="E73" s="243">
        <f t="shared" ref="E73:E97" si="14">F73+I73</f>
        <v>640400</v>
      </c>
      <c r="F73" s="245">
        <v>640400</v>
      </c>
      <c r="G73" s="245">
        <v>481400</v>
      </c>
      <c r="H73" s="245">
        <v>15500</v>
      </c>
      <c r="I73" s="246"/>
      <c r="J73" s="247">
        <f>SUM(K73+N73)</f>
        <v>0</v>
      </c>
      <c r="K73" s="248"/>
      <c r="L73" s="245"/>
      <c r="M73" s="245"/>
      <c r="N73" s="245"/>
      <c r="O73" s="246"/>
      <c r="P73" s="249">
        <f t="shared" si="13"/>
        <v>640400</v>
      </c>
    </row>
    <row r="74" spans="1:16" ht="16.5" thickBot="1" x14ac:dyDescent="0.25">
      <c r="A74" s="29"/>
      <c r="B74" s="64" t="s">
        <v>168</v>
      </c>
      <c r="C74" s="21" t="s">
        <v>169</v>
      </c>
      <c r="D74" s="368" t="s">
        <v>170</v>
      </c>
      <c r="E74" s="220">
        <f t="shared" si="14"/>
        <v>51416924</v>
      </c>
      <c r="F74" s="222">
        <v>51416924</v>
      </c>
      <c r="G74" s="222">
        <v>33747090</v>
      </c>
      <c r="H74" s="222">
        <v>4763066</v>
      </c>
      <c r="I74" s="223"/>
      <c r="J74" s="251">
        <f>SUM(K74+N74)</f>
        <v>4792330</v>
      </c>
      <c r="K74" s="222">
        <v>2437000</v>
      </c>
      <c r="L74" s="222">
        <v>1052900</v>
      </c>
      <c r="M74" s="222">
        <v>122100</v>
      </c>
      <c r="N74" s="222">
        <v>2355330</v>
      </c>
      <c r="O74" s="223">
        <v>2355330</v>
      </c>
      <c r="P74" s="224">
        <f t="shared" si="13"/>
        <v>56209254</v>
      </c>
    </row>
    <row r="75" spans="1:16" ht="16.5" thickBot="1" x14ac:dyDescent="0.25">
      <c r="A75" s="29"/>
      <c r="B75" s="64"/>
      <c r="C75" s="21"/>
      <c r="D75" s="392" t="s">
        <v>166</v>
      </c>
      <c r="E75" s="220">
        <f t="shared" si="14"/>
        <v>35696428</v>
      </c>
      <c r="F75" s="222">
        <v>35696428</v>
      </c>
      <c r="G75" s="222">
        <v>27206760</v>
      </c>
      <c r="H75" s="222">
        <v>1692567</v>
      </c>
      <c r="I75" s="223"/>
      <c r="J75" s="247">
        <f>SUM(K75+N75)</f>
        <v>0</v>
      </c>
      <c r="K75" s="253"/>
      <c r="L75" s="222"/>
      <c r="M75" s="222"/>
      <c r="N75" s="222"/>
      <c r="O75" s="223"/>
      <c r="P75" s="224">
        <f t="shared" si="13"/>
        <v>35696428</v>
      </c>
    </row>
    <row r="76" spans="1:16" ht="16.5" thickBot="1" x14ac:dyDescent="0.25">
      <c r="A76" s="29"/>
      <c r="B76" s="64" t="s">
        <v>171</v>
      </c>
      <c r="C76" s="21" t="s">
        <v>169</v>
      </c>
      <c r="D76" s="368" t="s">
        <v>172</v>
      </c>
      <c r="E76" s="220">
        <f t="shared" si="14"/>
        <v>34682302</v>
      </c>
      <c r="F76" s="222">
        <v>34682302</v>
      </c>
      <c r="G76" s="222">
        <v>22698520</v>
      </c>
      <c r="H76" s="222">
        <v>3433102</v>
      </c>
      <c r="I76" s="223"/>
      <c r="J76" s="251">
        <f>SUM(K76+N76)</f>
        <v>2614260</v>
      </c>
      <c r="K76" s="222">
        <v>282800</v>
      </c>
      <c r="L76" s="222">
        <v>5100</v>
      </c>
      <c r="M76" s="222">
        <v>14400</v>
      </c>
      <c r="N76" s="222">
        <v>2331460</v>
      </c>
      <c r="O76" s="223">
        <v>2306160</v>
      </c>
      <c r="P76" s="224">
        <f t="shared" si="13"/>
        <v>37296562</v>
      </c>
    </row>
    <row r="77" spans="1:16" ht="16.5" thickBot="1" x14ac:dyDescent="0.25">
      <c r="A77" s="29"/>
      <c r="B77" s="64"/>
      <c r="C77" s="21"/>
      <c r="D77" s="392" t="s">
        <v>166</v>
      </c>
      <c r="E77" s="220">
        <f t="shared" si="14"/>
        <v>24798285</v>
      </c>
      <c r="F77" s="222">
        <v>24798285</v>
      </c>
      <c r="G77" s="222">
        <v>18752155</v>
      </c>
      <c r="H77" s="222">
        <v>1645402</v>
      </c>
      <c r="I77" s="223"/>
      <c r="J77" s="251"/>
      <c r="K77" s="253"/>
      <c r="L77" s="222"/>
      <c r="M77" s="222"/>
      <c r="N77" s="222"/>
      <c r="O77" s="223"/>
      <c r="P77" s="224">
        <f t="shared" si="13"/>
        <v>24798285</v>
      </c>
    </row>
    <row r="78" spans="1:16" ht="16.5" thickBot="1" x14ac:dyDescent="0.25">
      <c r="A78" s="29"/>
      <c r="B78" s="64" t="s">
        <v>173</v>
      </c>
      <c r="C78" s="21" t="s">
        <v>174</v>
      </c>
      <c r="D78" s="393" t="s">
        <v>175</v>
      </c>
      <c r="E78" s="220">
        <f t="shared" si="14"/>
        <v>19170796</v>
      </c>
      <c r="F78" s="222">
        <v>19170796</v>
      </c>
      <c r="G78" s="222">
        <v>13049900</v>
      </c>
      <c r="H78" s="222">
        <v>2312696</v>
      </c>
      <c r="I78" s="223"/>
      <c r="J78" s="251">
        <f>SUM(K78+N78)</f>
        <v>1290100</v>
      </c>
      <c r="K78" s="222">
        <v>95000</v>
      </c>
      <c r="L78" s="222">
        <v>1500</v>
      </c>
      <c r="M78" s="222">
        <v>0</v>
      </c>
      <c r="N78" s="228">
        <v>1195100</v>
      </c>
      <c r="O78" s="228">
        <v>1195100</v>
      </c>
      <c r="P78" s="224">
        <f t="shared" si="13"/>
        <v>20460896</v>
      </c>
    </row>
    <row r="79" spans="1:16" ht="16.5" thickBot="1" x14ac:dyDescent="0.25">
      <c r="A79" s="29"/>
      <c r="B79" s="64"/>
      <c r="C79" s="21"/>
      <c r="D79" s="392" t="s">
        <v>166</v>
      </c>
      <c r="E79" s="220">
        <f t="shared" si="14"/>
        <v>14574621</v>
      </c>
      <c r="F79" s="222">
        <v>14574621</v>
      </c>
      <c r="G79" s="222">
        <v>11606775</v>
      </c>
      <c r="H79" s="222">
        <v>457496</v>
      </c>
      <c r="I79" s="223"/>
      <c r="J79" s="251">
        <f>SUM(K79+N79)</f>
        <v>0</v>
      </c>
      <c r="K79" s="345"/>
      <c r="L79" s="222"/>
      <c r="M79" s="222"/>
      <c r="N79" s="228"/>
      <c r="O79" s="228"/>
      <c r="P79" s="224">
        <f t="shared" si="13"/>
        <v>14574621</v>
      </c>
    </row>
    <row r="80" spans="1:16" ht="32.25" hidden="1" thickBot="1" x14ac:dyDescent="0.25">
      <c r="A80" s="29"/>
      <c r="B80" s="64" t="s">
        <v>176</v>
      </c>
      <c r="C80" s="21"/>
      <c r="D80" s="393" t="s">
        <v>179</v>
      </c>
      <c r="E80" s="220">
        <f t="shared" si="14"/>
        <v>0</v>
      </c>
      <c r="F80" s="222"/>
      <c r="G80" s="222"/>
      <c r="H80" s="222"/>
      <c r="I80" s="223"/>
      <c r="J80" s="251">
        <f>SUM(K80+N80)</f>
        <v>0</v>
      </c>
      <c r="K80" s="273"/>
      <c r="L80" s="274"/>
      <c r="M80" s="274"/>
      <c r="N80" s="227"/>
      <c r="O80" s="228"/>
      <c r="P80" s="224">
        <f t="shared" si="13"/>
        <v>0</v>
      </c>
    </row>
    <row r="81" spans="1:16" ht="16.5" hidden="1" thickBot="1" x14ac:dyDescent="0.25">
      <c r="A81" s="29"/>
      <c r="B81" s="64"/>
      <c r="C81" s="21"/>
      <c r="D81" s="392" t="s">
        <v>166</v>
      </c>
      <c r="E81" s="220">
        <f t="shared" si="14"/>
        <v>0</v>
      </c>
      <c r="F81" s="222"/>
      <c r="G81" s="222"/>
      <c r="H81" s="222"/>
      <c r="I81" s="223"/>
      <c r="J81" s="251"/>
      <c r="K81" s="273"/>
      <c r="L81" s="274"/>
      <c r="M81" s="274"/>
      <c r="N81" s="227"/>
      <c r="O81" s="228"/>
      <c r="P81" s="224">
        <f t="shared" si="13"/>
        <v>0</v>
      </c>
    </row>
    <row r="82" spans="1:16" ht="32.25" hidden="1" thickBot="1" x14ac:dyDescent="0.25">
      <c r="A82" s="29"/>
      <c r="B82" s="64" t="s">
        <v>180</v>
      </c>
      <c r="C82" s="21" t="s">
        <v>181</v>
      </c>
      <c r="D82" s="375" t="s">
        <v>182</v>
      </c>
      <c r="E82" s="220">
        <f t="shared" si="14"/>
        <v>0</v>
      </c>
      <c r="F82" s="222">
        <v>0</v>
      </c>
      <c r="G82" s="222">
        <v>0</v>
      </c>
      <c r="H82" s="222">
        <v>0</v>
      </c>
      <c r="I82" s="223"/>
      <c r="J82" s="251">
        <f>SUM(K82+N82)</f>
        <v>0</v>
      </c>
      <c r="K82" s="253">
        <v>0</v>
      </c>
      <c r="L82" s="222">
        <v>0</v>
      </c>
      <c r="M82" s="222">
        <v>0</v>
      </c>
      <c r="N82" s="227">
        <v>0</v>
      </c>
      <c r="O82" s="228"/>
      <c r="P82" s="224">
        <f t="shared" si="13"/>
        <v>0</v>
      </c>
    </row>
    <row r="83" spans="1:16" ht="32.25" hidden="1" thickBot="1" x14ac:dyDescent="0.25">
      <c r="A83" s="29"/>
      <c r="B83" s="64"/>
      <c r="C83" s="21"/>
      <c r="D83" s="392" t="s">
        <v>99</v>
      </c>
      <c r="E83" s="220">
        <f t="shared" si="14"/>
        <v>0</v>
      </c>
      <c r="F83" s="222"/>
      <c r="G83" s="222"/>
      <c r="H83" s="222"/>
      <c r="I83" s="223"/>
      <c r="J83" s="251">
        <f>SUM(K83+N83)</f>
        <v>0</v>
      </c>
      <c r="K83" s="253"/>
      <c r="L83" s="222"/>
      <c r="M83" s="222"/>
      <c r="N83" s="227"/>
      <c r="O83" s="228"/>
      <c r="P83" s="224">
        <f t="shared" si="13"/>
        <v>0</v>
      </c>
    </row>
    <row r="84" spans="1:16" ht="32.25" hidden="1" thickBot="1" x14ac:dyDescent="0.25">
      <c r="A84" s="29"/>
      <c r="B84" s="65" t="s">
        <v>183</v>
      </c>
      <c r="C84" s="52"/>
      <c r="D84" s="383" t="s">
        <v>184</v>
      </c>
      <c r="E84" s="220">
        <f t="shared" si="14"/>
        <v>0</v>
      </c>
      <c r="F84" s="222"/>
      <c r="G84" s="222"/>
      <c r="H84" s="222"/>
      <c r="I84" s="223"/>
      <c r="J84" s="251">
        <f>SUM(K84+N84)</f>
        <v>0</v>
      </c>
      <c r="K84" s="253"/>
      <c r="L84" s="222"/>
      <c r="M84" s="222"/>
      <c r="N84" s="227"/>
      <c r="O84" s="228"/>
      <c r="P84" s="224">
        <f t="shared" si="13"/>
        <v>0</v>
      </c>
    </row>
    <row r="85" spans="1:16" ht="16.5" hidden="1" thickBot="1" x14ac:dyDescent="0.25">
      <c r="A85" s="29"/>
      <c r="B85" s="65"/>
      <c r="C85" s="52"/>
      <c r="D85" s="392" t="s">
        <v>166</v>
      </c>
      <c r="E85" s="220">
        <f t="shared" si="14"/>
        <v>0</v>
      </c>
      <c r="F85" s="222"/>
      <c r="G85" s="222"/>
      <c r="H85" s="222"/>
      <c r="I85" s="223"/>
      <c r="J85" s="251"/>
      <c r="K85" s="253"/>
      <c r="L85" s="222"/>
      <c r="M85" s="222"/>
      <c r="N85" s="227"/>
      <c r="O85" s="228"/>
      <c r="P85" s="224">
        <f t="shared" si="13"/>
        <v>0</v>
      </c>
    </row>
    <row r="86" spans="1:16" ht="16.5" thickBot="1" x14ac:dyDescent="0.25">
      <c r="A86" s="29"/>
      <c r="B86" s="64" t="s">
        <v>185</v>
      </c>
      <c r="C86" s="21" t="s">
        <v>186</v>
      </c>
      <c r="D86" s="368" t="s">
        <v>187</v>
      </c>
      <c r="E86" s="220">
        <f t="shared" si="14"/>
        <v>4969440</v>
      </c>
      <c r="F86" s="222">
        <v>4969440</v>
      </c>
      <c r="G86" s="222">
        <v>3464600</v>
      </c>
      <c r="H86" s="222">
        <v>342800</v>
      </c>
      <c r="I86" s="223"/>
      <c r="J86" s="251">
        <f>SUM(K86+N86)</f>
        <v>4054700</v>
      </c>
      <c r="K86" s="222">
        <v>3871500</v>
      </c>
      <c r="L86" s="222">
        <v>2049600</v>
      </c>
      <c r="M86" s="222">
        <v>194700</v>
      </c>
      <c r="N86" s="227">
        <v>183200</v>
      </c>
      <c r="O86" s="228">
        <v>60000</v>
      </c>
      <c r="P86" s="224">
        <f t="shared" si="13"/>
        <v>9024140</v>
      </c>
    </row>
    <row r="87" spans="1:16" ht="32.25" hidden="1" thickBot="1" x14ac:dyDescent="0.25">
      <c r="A87" s="29"/>
      <c r="B87" s="64"/>
      <c r="C87" s="21"/>
      <c r="D87" s="392" t="s">
        <v>99</v>
      </c>
      <c r="E87" s="220">
        <f t="shared" si="14"/>
        <v>0</v>
      </c>
      <c r="F87" s="222"/>
      <c r="G87" s="222"/>
      <c r="H87" s="222"/>
      <c r="I87" s="223"/>
      <c r="J87" s="251">
        <f>SUM(K87+N87)</f>
        <v>0</v>
      </c>
      <c r="K87" s="253"/>
      <c r="L87" s="222"/>
      <c r="M87" s="222"/>
      <c r="N87" s="227"/>
      <c r="O87" s="228"/>
      <c r="P87" s="224">
        <f t="shared" si="13"/>
        <v>0</v>
      </c>
    </row>
    <row r="88" spans="1:16" ht="16.5" thickBot="1" x14ac:dyDescent="0.25">
      <c r="A88" s="29"/>
      <c r="B88" s="64"/>
      <c r="C88" s="21"/>
      <c r="D88" s="392" t="s">
        <v>166</v>
      </c>
      <c r="E88" s="220">
        <f t="shared" si="14"/>
        <v>4461740</v>
      </c>
      <c r="F88" s="222">
        <v>4461740</v>
      </c>
      <c r="G88" s="222">
        <v>3422320</v>
      </c>
      <c r="H88" s="222">
        <v>99700</v>
      </c>
      <c r="I88" s="223"/>
      <c r="J88" s="251"/>
      <c r="K88" s="253"/>
      <c r="L88" s="222"/>
      <c r="M88" s="222"/>
      <c r="N88" s="227"/>
      <c r="O88" s="228"/>
      <c r="P88" s="224">
        <f t="shared" si="13"/>
        <v>4461740</v>
      </c>
    </row>
    <row r="89" spans="1:16" ht="16.5" thickBot="1" x14ac:dyDescent="0.25">
      <c r="A89" s="29"/>
      <c r="B89" s="64" t="s">
        <v>188</v>
      </c>
      <c r="C89" s="21" t="s">
        <v>189</v>
      </c>
      <c r="D89" s="362" t="s">
        <v>190</v>
      </c>
      <c r="E89" s="220">
        <f t="shared" si="14"/>
        <v>96800</v>
      </c>
      <c r="F89" s="222">
        <v>96800</v>
      </c>
      <c r="G89" s="222">
        <v>72700</v>
      </c>
      <c r="H89" s="222">
        <v>0</v>
      </c>
      <c r="I89" s="223"/>
      <c r="J89" s="251">
        <f>SUM(K89+N89)</f>
        <v>0</v>
      </c>
      <c r="K89" s="253">
        <v>0</v>
      </c>
      <c r="L89" s="222">
        <v>0</v>
      </c>
      <c r="M89" s="222">
        <v>0</v>
      </c>
      <c r="N89" s="227">
        <v>0</v>
      </c>
      <c r="O89" s="228"/>
      <c r="P89" s="224">
        <f t="shared" si="13"/>
        <v>96800</v>
      </c>
    </row>
    <row r="90" spans="1:16" ht="16.5" thickBot="1" x14ac:dyDescent="0.25">
      <c r="A90" s="29"/>
      <c r="B90" s="64"/>
      <c r="C90" s="21"/>
      <c r="D90" s="392" t="s">
        <v>166</v>
      </c>
      <c r="E90" s="220">
        <f t="shared" si="14"/>
        <v>36480</v>
      </c>
      <c r="F90" s="222">
        <v>36480</v>
      </c>
      <c r="G90" s="222">
        <v>29900</v>
      </c>
      <c r="H90" s="222">
        <v>0</v>
      </c>
      <c r="I90" s="223"/>
      <c r="J90" s="251"/>
      <c r="K90" s="253"/>
      <c r="L90" s="222"/>
      <c r="M90" s="222"/>
      <c r="N90" s="227"/>
      <c r="O90" s="228"/>
      <c r="P90" s="224">
        <f t="shared" si="13"/>
        <v>36480</v>
      </c>
    </row>
    <row r="91" spans="1:16" ht="16.5" thickBot="1" x14ac:dyDescent="0.25">
      <c r="A91" s="29"/>
      <c r="B91" s="64" t="s">
        <v>191</v>
      </c>
      <c r="C91" s="21" t="s">
        <v>192</v>
      </c>
      <c r="D91" s="375" t="s">
        <v>193</v>
      </c>
      <c r="E91" s="220">
        <f t="shared" si="14"/>
        <v>34433484</v>
      </c>
      <c r="F91" s="222">
        <v>34433484</v>
      </c>
      <c r="G91" s="222">
        <v>22242126</v>
      </c>
      <c r="H91" s="222">
        <v>2577026</v>
      </c>
      <c r="I91" s="223"/>
      <c r="J91" s="251">
        <f>SUM(K91+N91)</f>
        <v>5588175</v>
      </c>
      <c r="K91" s="222">
        <v>529100</v>
      </c>
      <c r="L91" s="222">
        <v>147000</v>
      </c>
      <c r="M91" s="222">
        <v>43600</v>
      </c>
      <c r="N91" s="227">
        <v>5059075</v>
      </c>
      <c r="O91" s="228">
        <v>5059075</v>
      </c>
      <c r="P91" s="224">
        <f t="shared" si="13"/>
        <v>40021659</v>
      </c>
    </row>
    <row r="92" spans="1:16" ht="32.25" hidden="1" thickBot="1" x14ac:dyDescent="0.25">
      <c r="A92" s="29"/>
      <c r="B92" s="64"/>
      <c r="C92" s="21"/>
      <c r="D92" s="392" t="s">
        <v>99</v>
      </c>
      <c r="E92" s="220">
        <f t="shared" si="14"/>
        <v>0</v>
      </c>
      <c r="F92" s="222"/>
      <c r="G92" s="222"/>
      <c r="H92" s="222"/>
      <c r="I92" s="223"/>
      <c r="J92" s="251">
        <f>SUM(K92+N92)</f>
        <v>0</v>
      </c>
      <c r="K92" s="253"/>
      <c r="L92" s="222"/>
      <c r="M92" s="222"/>
      <c r="N92" s="227"/>
      <c r="O92" s="228"/>
      <c r="P92" s="224">
        <f t="shared" si="13"/>
        <v>0</v>
      </c>
    </row>
    <row r="93" spans="1:16" ht="16.5" thickBot="1" x14ac:dyDescent="0.25">
      <c r="A93" s="29"/>
      <c r="B93" s="64"/>
      <c r="C93" s="21"/>
      <c r="D93" s="392" t="s">
        <v>166</v>
      </c>
      <c r="E93" s="220">
        <f t="shared" si="14"/>
        <v>30639279</v>
      </c>
      <c r="F93" s="222">
        <v>30639279</v>
      </c>
      <c r="G93" s="222">
        <v>22031726</v>
      </c>
      <c r="H93" s="222">
        <v>1020716</v>
      </c>
      <c r="I93" s="223"/>
      <c r="J93" s="247">
        <f>SUM(K93+N93)</f>
        <v>0</v>
      </c>
      <c r="K93" s="253"/>
      <c r="L93" s="222"/>
      <c r="M93" s="222"/>
      <c r="N93" s="227"/>
      <c r="O93" s="228"/>
      <c r="P93" s="224">
        <f t="shared" si="13"/>
        <v>30639279</v>
      </c>
    </row>
    <row r="94" spans="1:16" ht="16.5" thickBot="1" x14ac:dyDescent="0.25">
      <c r="A94" s="29"/>
      <c r="B94" s="64" t="s">
        <v>194</v>
      </c>
      <c r="C94" s="21" t="s">
        <v>195</v>
      </c>
      <c r="D94" s="362" t="s">
        <v>196</v>
      </c>
      <c r="E94" s="220">
        <f t="shared" si="14"/>
        <v>4522042</v>
      </c>
      <c r="F94" s="222">
        <v>4522042</v>
      </c>
      <c r="G94" s="222">
        <v>1544490</v>
      </c>
      <c r="H94" s="222">
        <v>213002</v>
      </c>
      <c r="I94" s="223"/>
      <c r="J94" s="251">
        <f>SUM(K94+N94)</f>
        <v>51100</v>
      </c>
      <c r="K94" s="253">
        <v>12100</v>
      </c>
      <c r="L94" s="222">
        <v>6800</v>
      </c>
      <c r="M94" s="222">
        <v>1700</v>
      </c>
      <c r="N94" s="227">
        <v>39000</v>
      </c>
      <c r="O94" s="228">
        <v>39000</v>
      </c>
      <c r="P94" s="224">
        <f t="shared" si="13"/>
        <v>4573142</v>
      </c>
    </row>
    <row r="95" spans="1:16" ht="32.25" hidden="1" thickBot="1" x14ac:dyDescent="0.25">
      <c r="A95" s="29"/>
      <c r="B95" s="64" t="s">
        <v>197</v>
      </c>
      <c r="C95" s="21"/>
      <c r="D95" s="375" t="s">
        <v>198</v>
      </c>
      <c r="E95" s="220">
        <f t="shared" si="14"/>
        <v>0</v>
      </c>
      <c r="F95" s="222"/>
      <c r="G95" s="222"/>
      <c r="H95" s="222"/>
      <c r="I95" s="223"/>
      <c r="J95" s="251">
        <f>SUM(K95+N95)</f>
        <v>0</v>
      </c>
      <c r="K95" s="254"/>
      <c r="L95" s="227"/>
      <c r="M95" s="227"/>
      <c r="N95" s="227"/>
      <c r="O95" s="228"/>
      <c r="P95" s="224">
        <f t="shared" si="13"/>
        <v>0</v>
      </c>
    </row>
    <row r="96" spans="1:16" ht="16.5" thickBot="1" x14ac:dyDescent="0.25">
      <c r="A96" s="29"/>
      <c r="B96" s="64"/>
      <c r="C96" s="21"/>
      <c r="D96" s="392" t="s">
        <v>166</v>
      </c>
      <c r="E96" s="220">
        <f t="shared" si="14"/>
        <v>620412</v>
      </c>
      <c r="F96" s="222">
        <v>620412</v>
      </c>
      <c r="G96" s="222">
        <v>486110</v>
      </c>
      <c r="H96" s="222">
        <v>27402</v>
      </c>
      <c r="I96" s="223"/>
      <c r="J96" s="251"/>
      <c r="K96" s="254"/>
      <c r="L96" s="227"/>
      <c r="M96" s="227"/>
      <c r="N96" s="227"/>
      <c r="O96" s="228"/>
      <c r="P96" s="224">
        <f t="shared" si="13"/>
        <v>620412</v>
      </c>
    </row>
    <row r="97" spans="1:16" ht="16.5" thickBot="1" x14ac:dyDescent="0.25">
      <c r="A97" s="29"/>
      <c r="B97" s="64" t="s">
        <v>199</v>
      </c>
      <c r="C97" s="21" t="s">
        <v>189</v>
      </c>
      <c r="D97" s="375" t="s">
        <v>200</v>
      </c>
      <c r="E97" s="220">
        <f t="shared" si="14"/>
        <v>399000</v>
      </c>
      <c r="F97" s="222">
        <v>399000</v>
      </c>
      <c r="G97" s="222"/>
      <c r="H97" s="222"/>
      <c r="I97" s="223"/>
      <c r="J97" s="251">
        <f>SUM(K97+N97)</f>
        <v>0</v>
      </c>
      <c r="K97" s="254"/>
      <c r="L97" s="227"/>
      <c r="M97" s="227"/>
      <c r="N97" s="227"/>
      <c r="O97" s="228"/>
      <c r="P97" s="224">
        <f t="shared" si="13"/>
        <v>399000</v>
      </c>
    </row>
    <row r="98" spans="1:16" ht="16.5" hidden="1" thickBot="1" x14ac:dyDescent="0.25">
      <c r="A98" s="66"/>
      <c r="B98" s="67" t="s">
        <v>289</v>
      </c>
      <c r="C98" s="342" t="s">
        <v>119</v>
      </c>
      <c r="D98" s="394" t="s">
        <v>124</v>
      </c>
      <c r="E98" s="343">
        <f>F98+I98</f>
        <v>0</v>
      </c>
      <c r="F98" s="275"/>
      <c r="G98" s="275"/>
      <c r="H98" s="275"/>
      <c r="I98" s="276"/>
      <c r="J98" s="251">
        <f>SUM(K98+N98)</f>
        <v>0</v>
      </c>
      <c r="K98" s="257"/>
      <c r="L98" s="237"/>
      <c r="M98" s="237"/>
      <c r="N98" s="237"/>
      <c r="O98" s="238"/>
      <c r="P98" s="224">
        <f>SUM(E98+J98)</f>
        <v>0</v>
      </c>
    </row>
    <row r="99" spans="1:16" ht="32.25" thickBot="1" x14ac:dyDescent="0.25">
      <c r="A99" s="68"/>
      <c r="B99" s="69" t="s">
        <v>201</v>
      </c>
      <c r="C99" s="69"/>
      <c r="D99" s="395" t="s">
        <v>202</v>
      </c>
      <c r="E99" s="260">
        <f t="shared" ref="E99:P99" si="15">SUM(E100+E101+E103+E105+E107+E109+E111+E113+E115+E117+E119+E121+E123+E125+E127+E129+E131+E133+E135+E137+E139+E141+E143+E145+E149+E152+E154+E155+E156+E158+E160+E162+E164+E166+E168+E170+E161+E157+E159+E148+E150)</f>
        <v>339140652</v>
      </c>
      <c r="F99" s="260">
        <f t="shared" si="15"/>
        <v>339140652</v>
      </c>
      <c r="G99" s="260">
        <f t="shared" si="15"/>
        <v>11803920</v>
      </c>
      <c r="H99" s="260">
        <f t="shared" si="15"/>
        <v>859100</v>
      </c>
      <c r="I99" s="260">
        <f t="shared" si="15"/>
        <v>0</v>
      </c>
      <c r="J99" s="260">
        <f t="shared" si="15"/>
        <v>1573723</v>
      </c>
      <c r="K99" s="260">
        <f t="shared" si="15"/>
        <v>38000</v>
      </c>
      <c r="L99" s="260">
        <f t="shared" si="15"/>
        <v>7000</v>
      </c>
      <c r="M99" s="260">
        <f t="shared" si="15"/>
        <v>8500</v>
      </c>
      <c r="N99" s="260">
        <f t="shared" si="15"/>
        <v>1535723</v>
      </c>
      <c r="O99" s="260">
        <f t="shared" si="15"/>
        <v>1535723</v>
      </c>
      <c r="P99" s="260">
        <f t="shared" si="15"/>
        <v>340714375</v>
      </c>
    </row>
    <row r="100" spans="1:16" s="19" customFormat="1" ht="16.5" thickBot="1" x14ac:dyDescent="0.25">
      <c r="A100" s="17"/>
      <c r="B100" s="48" t="s">
        <v>69</v>
      </c>
      <c r="C100" s="48" t="s">
        <v>70</v>
      </c>
      <c r="D100" s="380" t="s">
        <v>167</v>
      </c>
      <c r="E100" s="212">
        <f t="shared" ref="E100:E170" si="16">F100+I100</f>
        <v>9253460</v>
      </c>
      <c r="F100" s="261">
        <v>9253460</v>
      </c>
      <c r="G100" s="261">
        <v>6962200</v>
      </c>
      <c r="H100" s="261">
        <v>228400</v>
      </c>
      <c r="I100" s="262"/>
      <c r="J100" s="216">
        <f t="shared" ref="J100:J146" si="17">SUM(K100+N100)</f>
        <v>220500</v>
      </c>
      <c r="K100" s="263"/>
      <c r="L100" s="245"/>
      <c r="M100" s="245"/>
      <c r="N100" s="245">
        <v>220500</v>
      </c>
      <c r="O100" s="245">
        <v>220500</v>
      </c>
      <c r="P100" s="219">
        <f t="shared" ref="P100:P187" si="18">SUM(E100+J100)</f>
        <v>9473960</v>
      </c>
    </row>
    <row r="101" spans="1:16" ht="16.5" thickBot="1" x14ac:dyDescent="0.25">
      <c r="A101" s="20"/>
      <c r="B101" s="24" t="s">
        <v>203</v>
      </c>
      <c r="C101" s="24" t="s">
        <v>130</v>
      </c>
      <c r="D101" s="368" t="s">
        <v>204</v>
      </c>
      <c r="E101" s="220">
        <f t="shared" si="16"/>
        <v>621691</v>
      </c>
      <c r="F101" s="227">
        <v>621691</v>
      </c>
      <c r="G101" s="227"/>
      <c r="H101" s="227"/>
      <c r="I101" s="228"/>
      <c r="J101" s="224">
        <f t="shared" si="17"/>
        <v>0</v>
      </c>
      <c r="K101" s="229"/>
      <c r="L101" s="227"/>
      <c r="M101" s="227"/>
      <c r="N101" s="227"/>
      <c r="O101" s="227"/>
      <c r="P101" s="211">
        <f t="shared" si="18"/>
        <v>621691</v>
      </c>
    </row>
    <row r="102" spans="1:16" ht="79.5" thickBot="1" x14ac:dyDescent="0.25">
      <c r="A102" s="20"/>
      <c r="B102" s="24"/>
      <c r="C102" s="24"/>
      <c r="D102" s="368" t="s">
        <v>205</v>
      </c>
      <c r="E102" s="220">
        <f t="shared" si="16"/>
        <v>621691</v>
      </c>
      <c r="F102" s="222">
        <v>621691</v>
      </c>
      <c r="G102" s="227"/>
      <c r="H102" s="227"/>
      <c r="I102" s="228"/>
      <c r="J102" s="224">
        <f t="shared" si="17"/>
        <v>0</v>
      </c>
      <c r="K102" s="229"/>
      <c r="L102" s="227"/>
      <c r="M102" s="227"/>
      <c r="N102" s="227"/>
      <c r="O102" s="227"/>
      <c r="P102" s="211">
        <f t="shared" si="18"/>
        <v>621691</v>
      </c>
    </row>
    <row r="103" spans="1:16" ht="142.5" thickBot="1" x14ac:dyDescent="0.3">
      <c r="A103" s="20"/>
      <c r="B103" s="34" t="s">
        <v>206</v>
      </c>
      <c r="C103" s="34" t="s">
        <v>80</v>
      </c>
      <c r="D103" s="396" t="s">
        <v>207</v>
      </c>
      <c r="E103" s="220">
        <f t="shared" si="16"/>
        <v>20171908</v>
      </c>
      <c r="F103" s="227">
        <v>20171908</v>
      </c>
      <c r="G103" s="227"/>
      <c r="H103" s="227"/>
      <c r="I103" s="228"/>
      <c r="J103" s="224">
        <f t="shared" si="17"/>
        <v>0</v>
      </c>
      <c r="K103" s="229"/>
      <c r="L103" s="227"/>
      <c r="M103" s="227"/>
      <c r="N103" s="227"/>
      <c r="O103" s="227"/>
      <c r="P103" s="211">
        <f t="shared" si="18"/>
        <v>20171908</v>
      </c>
    </row>
    <row r="104" spans="1:16" ht="63.75" thickBot="1" x14ac:dyDescent="0.25">
      <c r="A104" s="20"/>
      <c r="B104" s="34"/>
      <c r="C104" s="34"/>
      <c r="D104" s="368" t="s">
        <v>208</v>
      </c>
      <c r="E104" s="220">
        <f t="shared" si="16"/>
        <v>20171908</v>
      </c>
      <c r="F104" s="227">
        <v>20171908</v>
      </c>
      <c r="G104" s="227"/>
      <c r="H104" s="227"/>
      <c r="I104" s="228"/>
      <c r="J104" s="224">
        <f t="shared" si="17"/>
        <v>0</v>
      </c>
      <c r="K104" s="229"/>
      <c r="L104" s="227"/>
      <c r="M104" s="227"/>
      <c r="N104" s="227"/>
      <c r="O104" s="227"/>
      <c r="P104" s="211">
        <f t="shared" si="18"/>
        <v>20171908</v>
      </c>
    </row>
    <row r="105" spans="1:16" ht="126.75" thickBot="1" x14ac:dyDescent="0.25">
      <c r="A105" s="20"/>
      <c r="B105" s="34" t="s">
        <v>209</v>
      </c>
      <c r="C105" s="34" t="s">
        <v>80</v>
      </c>
      <c r="D105" s="397" t="s">
        <v>210</v>
      </c>
      <c r="E105" s="220">
        <f t="shared" si="16"/>
        <v>133647</v>
      </c>
      <c r="F105" s="227">
        <v>133647</v>
      </c>
      <c r="G105" s="227"/>
      <c r="H105" s="227"/>
      <c r="I105" s="228"/>
      <c r="J105" s="224">
        <f t="shared" si="17"/>
        <v>0</v>
      </c>
      <c r="K105" s="229"/>
      <c r="L105" s="227"/>
      <c r="M105" s="227"/>
      <c r="N105" s="227"/>
      <c r="O105" s="227"/>
      <c r="P105" s="211">
        <f t="shared" si="18"/>
        <v>133647</v>
      </c>
    </row>
    <row r="106" spans="1:16" ht="63.75" thickBot="1" x14ac:dyDescent="0.25">
      <c r="A106" s="20"/>
      <c r="B106" s="34"/>
      <c r="C106" s="34"/>
      <c r="D106" s="368" t="s">
        <v>211</v>
      </c>
      <c r="E106" s="220">
        <f t="shared" si="16"/>
        <v>133647</v>
      </c>
      <c r="F106" s="227">
        <v>133647</v>
      </c>
      <c r="G106" s="227"/>
      <c r="H106" s="227"/>
      <c r="I106" s="228"/>
      <c r="J106" s="224">
        <f t="shared" si="17"/>
        <v>0</v>
      </c>
      <c r="K106" s="229"/>
      <c r="L106" s="227"/>
      <c r="M106" s="227"/>
      <c r="N106" s="227"/>
      <c r="O106" s="227"/>
      <c r="P106" s="211">
        <f t="shared" si="18"/>
        <v>133647</v>
      </c>
    </row>
    <row r="107" spans="1:16" ht="49.5" hidden="1" customHeight="1" thickBot="1" x14ac:dyDescent="0.25">
      <c r="A107" s="20"/>
      <c r="B107" s="34" t="s">
        <v>212</v>
      </c>
      <c r="C107" s="34" t="s">
        <v>80</v>
      </c>
      <c r="D107" s="375" t="s">
        <v>213</v>
      </c>
      <c r="E107" s="220">
        <f t="shared" si="16"/>
        <v>0</v>
      </c>
      <c r="F107" s="227"/>
      <c r="G107" s="227"/>
      <c r="H107" s="227"/>
      <c r="I107" s="228"/>
      <c r="J107" s="224">
        <f t="shared" si="17"/>
        <v>0</v>
      </c>
      <c r="K107" s="229"/>
      <c r="L107" s="227"/>
      <c r="M107" s="277"/>
      <c r="N107" s="227"/>
      <c r="O107" s="278"/>
      <c r="P107" s="211">
        <f t="shared" si="18"/>
        <v>0</v>
      </c>
    </row>
    <row r="108" spans="1:16" ht="158.25" hidden="1" thickBot="1" x14ac:dyDescent="0.25">
      <c r="A108" s="20"/>
      <c r="B108" s="34"/>
      <c r="C108" s="34"/>
      <c r="D108" s="398" t="s">
        <v>214</v>
      </c>
      <c r="E108" s="220">
        <f t="shared" si="16"/>
        <v>0</v>
      </c>
      <c r="F108" s="227"/>
      <c r="G108" s="227"/>
      <c r="H108" s="227"/>
      <c r="I108" s="228"/>
      <c r="J108" s="224">
        <f t="shared" si="17"/>
        <v>0</v>
      </c>
      <c r="K108" s="229"/>
      <c r="L108" s="227"/>
      <c r="M108" s="277"/>
      <c r="N108" s="227"/>
      <c r="O108" s="279"/>
      <c r="P108" s="211">
        <f t="shared" si="18"/>
        <v>0</v>
      </c>
    </row>
    <row r="109" spans="1:16" ht="394.5" thickBot="1" x14ac:dyDescent="0.25">
      <c r="A109" s="20"/>
      <c r="B109" s="34" t="s">
        <v>215</v>
      </c>
      <c r="C109" s="34" t="s">
        <v>80</v>
      </c>
      <c r="D109" s="356" t="s">
        <v>219</v>
      </c>
      <c r="E109" s="220">
        <f t="shared" si="16"/>
        <v>2777865</v>
      </c>
      <c r="F109" s="227">
        <v>2777865</v>
      </c>
      <c r="G109" s="227"/>
      <c r="H109" s="227"/>
      <c r="I109" s="228"/>
      <c r="J109" s="224">
        <f t="shared" si="17"/>
        <v>0</v>
      </c>
      <c r="K109" s="229"/>
      <c r="L109" s="227"/>
      <c r="M109" s="227"/>
      <c r="N109" s="227"/>
      <c r="O109" s="227"/>
      <c r="P109" s="211">
        <f t="shared" si="18"/>
        <v>2777865</v>
      </c>
    </row>
    <row r="110" spans="1:16" ht="63.75" thickBot="1" x14ac:dyDescent="0.25">
      <c r="A110" s="20"/>
      <c r="B110" s="34"/>
      <c r="C110" s="34"/>
      <c r="D110" s="398" t="s">
        <v>208</v>
      </c>
      <c r="E110" s="220">
        <f t="shared" si="16"/>
        <v>2777865</v>
      </c>
      <c r="F110" s="227">
        <v>2777865</v>
      </c>
      <c r="G110" s="227"/>
      <c r="H110" s="227"/>
      <c r="I110" s="228"/>
      <c r="J110" s="224">
        <f t="shared" si="17"/>
        <v>0</v>
      </c>
      <c r="K110" s="229"/>
      <c r="L110" s="227"/>
      <c r="M110" s="227"/>
      <c r="N110" s="227"/>
      <c r="O110" s="227"/>
      <c r="P110" s="211">
        <f t="shared" si="18"/>
        <v>2777865</v>
      </c>
    </row>
    <row r="111" spans="1:16" ht="315" x14ac:dyDescent="0.2">
      <c r="A111" s="20"/>
      <c r="B111" s="34" t="s">
        <v>220</v>
      </c>
      <c r="C111" s="34" t="s">
        <v>80</v>
      </c>
      <c r="D111" s="399" t="s">
        <v>221</v>
      </c>
      <c r="E111" s="220">
        <f t="shared" si="16"/>
        <v>3000</v>
      </c>
      <c r="F111" s="227">
        <v>3000</v>
      </c>
      <c r="G111" s="227"/>
      <c r="H111" s="227"/>
      <c r="I111" s="228"/>
      <c r="J111" s="224">
        <f t="shared" si="17"/>
        <v>0</v>
      </c>
      <c r="K111" s="229"/>
      <c r="L111" s="227"/>
      <c r="M111" s="227"/>
      <c r="N111" s="227"/>
      <c r="O111" s="227"/>
      <c r="P111" s="211">
        <f t="shared" si="18"/>
        <v>3000</v>
      </c>
    </row>
    <row r="112" spans="1:16" ht="63" x14ac:dyDescent="0.2">
      <c r="A112" s="20"/>
      <c r="B112" s="34"/>
      <c r="C112" s="34"/>
      <c r="D112" s="398" t="s">
        <v>211</v>
      </c>
      <c r="E112" s="220">
        <f t="shared" si="16"/>
        <v>3000</v>
      </c>
      <c r="F112" s="227">
        <v>3000</v>
      </c>
      <c r="G112" s="227"/>
      <c r="H112" s="227"/>
      <c r="I112" s="228"/>
      <c r="J112" s="224">
        <f t="shared" si="17"/>
        <v>0</v>
      </c>
      <c r="K112" s="229"/>
      <c r="L112" s="227"/>
      <c r="M112" s="227"/>
      <c r="N112" s="227"/>
      <c r="O112" s="227"/>
      <c r="P112" s="211">
        <f t="shared" si="18"/>
        <v>3000</v>
      </c>
    </row>
    <row r="113" spans="1:16" ht="63" x14ac:dyDescent="0.2">
      <c r="A113" s="20"/>
      <c r="B113" s="34" t="s">
        <v>222</v>
      </c>
      <c r="C113" s="34" t="s">
        <v>223</v>
      </c>
      <c r="D113" s="399" t="s">
        <v>224</v>
      </c>
      <c r="E113" s="220">
        <f t="shared" si="16"/>
        <v>823289</v>
      </c>
      <c r="F113" s="227">
        <v>823289</v>
      </c>
      <c r="G113" s="227"/>
      <c r="H113" s="227"/>
      <c r="I113" s="228"/>
      <c r="J113" s="224">
        <f t="shared" si="17"/>
        <v>0</v>
      </c>
      <c r="K113" s="229"/>
      <c r="L113" s="227"/>
      <c r="M113" s="227"/>
      <c r="N113" s="227"/>
      <c r="O113" s="227"/>
      <c r="P113" s="211">
        <f t="shared" si="18"/>
        <v>823289</v>
      </c>
    </row>
    <row r="114" spans="1:16" ht="63" x14ac:dyDescent="0.2">
      <c r="A114" s="20"/>
      <c r="B114" s="34"/>
      <c r="C114" s="34"/>
      <c r="D114" s="398" t="s">
        <v>208</v>
      </c>
      <c r="E114" s="220">
        <f t="shared" si="16"/>
        <v>823289</v>
      </c>
      <c r="F114" s="227">
        <v>823289</v>
      </c>
      <c r="G114" s="227"/>
      <c r="H114" s="227"/>
      <c r="I114" s="228"/>
      <c r="J114" s="224">
        <f t="shared" si="17"/>
        <v>0</v>
      </c>
      <c r="K114" s="229"/>
      <c r="L114" s="227"/>
      <c r="M114" s="227"/>
      <c r="N114" s="227"/>
      <c r="O114" s="227"/>
      <c r="P114" s="211">
        <f t="shared" si="18"/>
        <v>823289</v>
      </c>
    </row>
    <row r="115" spans="1:16" ht="63" x14ac:dyDescent="0.2">
      <c r="A115" s="20"/>
      <c r="B115" s="34" t="s">
        <v>225</v>
      </c>
      <c r="C115" s="34" t="s">
        <v>223</v>
      </c>
      <c r="D115" s="399" t="s">
        <v>226</v>
      </c>
      <c r="E115" s="220">
        <f t="shared" si="16"/>
        <v>7000</v>
      </c>
      <c r="F115" s="227">
        <v>7000</v>
      </c>
      <c r="G115" s="227"/>
      <c r="H115" s="227"/>
      <c r="I115" s="228"/>
      <c r="J115" s="224">
        <f t="shared" si="17"/>
        <v>0</v>
      </c>
      <c r="K115" s="229"/>
      <c r="L115" s="227"/>
      <c r="M115" s="227"/>
      <c r="N115" s="227"/>
      <c r="O115" s="227"/>
      <c r="P115" s="211">
        <f t="shared" si="18"/>
        <v>7000</v>
      </c>
    </row>
    <row r="116" spans="1:16" ht="47.25" customHeight="1" thickBot="1" x14ac:dyDescent="0.25">
      <c r="A116" s="20"/>
      <c r="B116" s="34"/>
      <c r="C116" s="34"/>
      <c r="D116" s="398" t="s">
        <v>227</v>
      </c>
      <c r="E116" s="220">
        <f t="shared" si="16"/>
        <v>7000</v>
      </c>
      <c r="F116" s="227">
        <v>7000</v>
      </c>
      <c r="G116" s="227"/>
      <c r="H116" s="227"/>
      <c r="I116" s="228"/>
      <c r="J116" s="224">
        <f t="shared" si="17"/>
        <v>0</v>
      </c>
      <c r="K116" s="229"/>
      <c r="L116" s="227"/>
      <c r="M116" s="227"/>
      <c r="N116" s="227"/>
      <c r="O116" s="227"/>
      <c r="P116" s="211">
        <f t="shared" si="18"/>
        <v>7000</v>
      </c>
    </row>
    <row r="117" spans="1:16" ht="48" hidden="1" thickBot="1" x14ac:dyDescent="0.25">
      <c r="A117" s="20"/>
      <c r="B117" s="34" t="s">
        <v>228</v>
      </c>
      <c r="C117" s="34" t="s">
        <v>223</v>
      </c>
      <c r="D117" s="399" t="s">
        <v>229</v>
      </c>
      <c r="E117" s="220">
        <f t="shared" si="16"/>
        <v>0</v>
      </c>
      <c r="F117" s="227"/>
      <c r="G117" s="227"/>
      <c r="H117" s="227"/>
      <c r="I117" s="228"/>
      <c r="J117" s="224">
        <f t="shared" si="17"/>
        <v>0</v>
      </c>
      <c r="K117" s="229"/>
      <c r="L117" s="227"/>
      <c r="M117" s="227"/>
      <c r="N117" s="227"/>
      <c r="O117" s="227"/>
      <c r="P117" s="211">
        <f t="shared" si="18"/>
        <v>0</v>
      </c>
    </row>
    <row r="118" spans="1:16" ht="158.25" hidden="1" thickBot="1" x14ac:dyDescent="0.25">
      <c r="A118" s="20"/>
      <c r="B118" s="34"/>
      <c r="C118" s="34"/>
      <c r="D118" s="398" t="s">
        <v>214</v>
      </c>
      <c r="E118" s="220">
        <f t="shared" si="16"/>
        <v>0</v>
      </c>
      <c r="F118" s="227"/>
      <c r="G118" s="227"/>
      <c r="H118" s="227"/>
      <c r="I118" s="228"/>
      <c r="J118" s="224">
        <f t="shared" si="17"/>
        <v>0</v>
      </c>
      <c r="K118" s="229"/>
      <c r="L118" s="227"/>
      <c r="M118" s="227"/>
      <c r="N118" s="227"/>
      <c r="O118" s="227"/>
      <c r="P118" s="211">
        <f t="shared" si="18"/>
        <v>0</v>
      </c>
    </row>
    <row r="119" spans="1:16" ht="111" hidden="1" thickBot="1" x14ac:dyDescent="0.25">
      <c r="A119" s="20"/>
      <c r="B119" s="34" t="s">
        <v>230</v>
      </c>
      <c r="C119" s="34" t="s">
        <v>223</v>
      </c>
      <c r="D119" s="400" t="s">
        <v>231</v>
      </c>
      <c r="E119" s="220">
        <f t="shared" si="16"/>
        <v>0</v>
      </c>
      <c r="F119" s="227">
        <v>0</v>
      </c>
      <c r="G119" s="227"/>
      <c r="H119" s="227"/>
      <c r="I119" s="228"/>
      <c r="J119" s="224">
        <f t="shared" si="17"/>
        <v>0</v>
      </c>
      <c r="K119" s="229"/>
      <c r="L119" s="227"/>
      <c r="M119" s="227"/>
      <c r="N119" s="227"/>
      <c r="O119" s="227"/>
      <c r="P119" s="211">
        <f t="shared" si="18"/>
        <v>0</v>
      </c>
    </row>
    <row r="120" spans="1:16" ht="78.75" hidden="1" customHeight="1" thickBot="1" x14ac:dyDescent="0.25">
      <c r="A120" s="20"/>
      <c r="B120" s="34"/>
      <c r="C120" s="34"/>
      <c r="D120" s="398" t="s">
        <v>232</v>
      </c>
      <c r="E120" s="220">
        <f t="shared" si="16"/>
        <v>0</v>
      </c>
      <c r="F120" s="227">
        <v>0</v>
      </c>
      <c r="G120" s="227"/>
      <c r="H120" s="227"/>
      <c r="I120" s="228"/>
      <c r="J120" s="224">
        <f t="shared" si="17"/>
        <v>0</v>
      </c>
      <c r="K120" s="229"/>
      <c r="L120" s="227"/>
      <c r="M120" s="227"/>
      <c r="N120" s="227"/>
      <c r="O120" s="227"/>
      <c r="P120" s="211">
        <f t="shared" si="18"/>
        <v>0</v>
      </c>
    </row>
    <row r="121" spans="1:16" ht="16.5" hidden="1" thickBot="1" x14ac:dyDescent="0.25">
      <c r="A121" s="20"/>
      <c r="B121" s="34" t="s">
        <v>233</v>
      </c>
      <c r="C121" s="34" t="s">
        <v>223</v>
      </c>
      <c r="D121" s="399" t="s">
        <v>234</v>
      </c>
      <c r="E121" s="220">
        <f t="shared" si="16"/>
        <v>0</v>
      </c>
      <c r="F121" s="227"/>
      <c r="G121" s="227"/>
      <c r="H121" s="227"/>
      <c r="I121" s="228"/>
      <c r="J121" s="224">
        <f t="shared" si="17"/>
        <v>0</v>
      </c>
      <c r="K121" s="229"/>
      <c r="L121" s="227"/>
      <c r="M121" s="227"/>
      <c r="N121" s="227"/>
      <c r="O121" s="227"/>
      <c r="P121" s="211">
        <f t="shared" si="18"/>
        <v>0</v>
      </c>
    </row>
    <row r="122" spans="1:16" ht="174" hidden="1" thickBot="1" x14ac:dyDescent="0.25">
      <c r="A122" s="20"/>
      <c r="B122" s="34"/>
      <c r="C122" s="34"/>
      <c r="D122" s="398" t="s">
        <v>235</v>
      </c>
      <c r="E122" s="220">
        <f t="shared" si="16"/>
        <v>0</v>
      </c>
      <c r="F122" s="227"/>
      <c r="G122" s="227"/>
      <c r="H122" s="227"/>
      <c r="I122" s="228"/>
      <c r="J122" s="224">
        <f t="shared" si="17"/>
        <v>0</v>
      </c>
      <c r="K122" s="229"/>
      <c r="L122" s="227"/>
      <c r="M122" s="227"/>
      <c r="N122" s="227"/>
      <c r="O122" s="227"/>
      <c r="P122" s="211">
        <f t="shared" si="18"/>
        <v>0</v>
      </c>
    </row>
    <row r="123" spans="1:16" ht="79.5" thickBot="1" x14ac:dyDescent="0.25">
      <c r="A123" s="20"/>
      <c r="B123" s="34" t="s">
        <v>240</v>
      </c>
      <c r="C123" s="34" t="s">
        <v>223</v>
      </c>
      <c r="D123" s="401" t="s">
        <v>241</v>
      </c>
      <c r="E123" s="220">
        <f t="shared" si="16"/>
        <v>1508460</v>
      </c>
      <c r="F123" s="227">
        <v>1508460</v>
      </c>
      <c r="G123" s="227"/>
      <c r="H123" s="227"/>
      <c r="I123" s="228"/>
      <c r="J123" s="224">
        <f t="shared" si="17"/>
        <v>0</v>
      </c>
      <c r="K123" s="229"/>
      <c r="L123" s="227"/>
      <c r="M123" s="227"/>
      <c r="N123" s="227"/>
      <c r="O123" s="227"/>
      <c r="P123" s="211">
        <f t="shared" si="18"/>
        <v>1508460</v>
      </c>
    </row>
    <row r="124" spans="1:16" ht="63.75" thickBot="1" x14ac:dyDescent="0.25">
      <c r="A124" s="20"/>
      <c r="B124" s="34"/>
      <c r="C124" s="34"/>
      <c r="D124" s="398" t="s">
        <v>208</v>
      </c>
      <c r="E124" s="220">
        <f t="shared" si="16"/>
        <v>1508460</v>
      </c>
      <c r="F124" s="227">
        <v>1508460</v>
      </c>
      <c r="G124" s="227"/>
      <c r="H124" s="227"/>
      <c r="I124" s="228"/>
      <c r="J124" s="224">
        <f t="shared" si="17"/>
        <v>0</v>
      </c>
      <c r="K124" s="229"/>
      <c r="L124" s="227"/>
      <c r="M124" s="227"/>
      <c r="N124" s="227"/>
      <c r="O124" s="227"/>
      <c r="P124" s="211">
        <f t="shared" si="18"/>
        <v>1508460</v>
      </c>
    </row>
    <row r="125" spans="1:16" ht="78.75" x14ac:dyDescent="0.2">
      <c r="A125" s="20"/>
      <c r="B125" s="34" t="s">
        <v>242</v>
      </c>
      <c r="C125" s="34" t="s">
        <v>223</v>
      </c>
      <c r="D125" s="401" t="s">
        <v>243</v>
      </c>
      <c r="E125" s="220">
        <f t="shared" si="16"/>
        <v>23317</v>
      </c>
      <c r="F125" s="227">
        <v>23317</v>
      </c>
      <c r="G125" s="227"/>
      <c r="H125" s="227"/>
      <c r="I125" s="228"/>
      <c r="J125" s="224">
        <f t="shared" si="17"/>
        <v>0</v>
      </c>
      <c r="K125" s="229"/>
      <c r="L125" s="227"/>
      <c r="M125" s="227"/>
      <c r="N125" s="227"/>
      <c r="O125" s="227"/>
      <c r="P125" s="211">
        <f t="shared" si="18"/>
        <v>23317</v>
      </c>
    </row>
    <row r="126" spans="1:16" ht="47.25" x14ac:dyDescent="0.2">
      <c r="A126" s="20"/>
      <c r="B126" s="34"/>
      <c r="C126" s="34"/>
      <c r="D126" s="398" t="s">
        <v>227</v>
      </c>
      <c r="E126" s="220">
        <f t="shared" si="16"/>
        <v>23317</v>
      </c>
      <c r="F126" s="227">
        <v>23317</v>
      </c>
      <c r="G126" s="227"/>
      <c r="H126" s="227"/>
      <c r="I126" s="228"/>
      <c r="J126" s="224">
        <f t="shared" si="17"/>
        <v>0</v>
      </c>
      <c r="K126" s="229"/>
      <c r="L126" s="227"/>
      <c r="M126" s="227"/>
      <c r="N126" s="227"/>
      <c r="O126" s="227"/>
      <c r="P126" s="211">
        <f t="shared" si="18"/>
        <v>23317</v>
      </c>
    </row>
    <row r="127" spans="1:16" x14ac:dyDescent="0.2">
      <c r="A127" s="20"/>
      <c r="B127" s="24" t="s">
        <v>244</v>
      </c>
      <c r="C127" s="24" t="s">
        <v>156</v>
      </c>
      <c r="D127" s="398" t="s">
        <v>245</v>
      </c>
      <c r="E127" s="220">
        <f t="shared" si="16"/>
        <v>1385671</v>
      </c>
      <c r="F127" s="227">
        <v>1385671</v>
      </c>
      <c r="G127" s="227"/>
      <c r="H127" s="227"/>
      <c r="I127" s="228"/>
      <c r="J127" s="224">
        <f t="shared" si="17"/>
        <v>0</v>
      </c>
      <c r="K127" s="229"/>
      <c r="L127" s="227"/>
      <c r="M127" s="227"/>
      <c r="N127" s="227"/>
      <c r="O127" s="227"/>
      <c r="P127" s="211">
        <f t="shared" si="18"/>
        <v>1385671</v>
      </c>
    </row>
    <row r="128" spans="1:16" ht="63" x14ac:dyDescent="0.2">
      <c r="A128" s="20"/>
      <c r="B128" s="24"/>
      <c r="C128" s="24"/>
      <c r="D128" s="398" t="s">
        <v>246</v>
      </c>
      <c r="E128" s="220">
        <f t="shared" si="16"/>
        <v>1385671</v>
      </c>
      <c r="F128" s="227">
        <v>1385671</v>
      </c>
      <c r="G128" s="227"/>
      <c r="H128" s="227"/>
      <c r="I128" s="228"/>
      <c r="J128" s="224">
        <f t="shared" si="17"/>
        <v>0</v>
      </c>
      <c r="K128" s="229"/>
      <c r="L128" s="227"/>
      <c r="M128" s="227"/>
      <c r="N128" s="227"/>
      <c r="O128" s="227"/>
      <c r="P128" s="211">
        <f t="shared" si="18"/>
        <v>1385671</v>
      </c>
    </row>
    <row r="129" spans="1:16" x14ac:dyDescent="0.2">
      <c r="A129" s="20"/>
      <c r="B129" s="24" t="s">
        <v>247</v>
      </c>
      <c r="C129" s="24" t="s">
        <v>156</v>
      </c>
      <c r="D129" s="399" t="s">
        <v>248</v>
      </c>
      <c r="E129" s="220">
        <f t="shared" si="16"/>
        <v>994039</v>
      </c>
      <c r="F129" s="227">
        <v>994039</v>
      </c>
      <c r="G129" s="227"/>
      <c r="H129" s="227"/>
      <c r="I129" s="228"/>
      <c r="J129" s="224">
        <f t="shared" si="17"/>
        <v>0</v>
      </c>
      <c r="K129" s="229"/>
      <c r="L129" s="227"/>
      <c r="M129" s="227"/>
      <c r="N129" s="227"/>
      <c r="O129" s="227"/>
      <c r="P129" s="211">
        <f t="shared" si="18"/>
        <v>994039</v>
      </c>
    </row>
    <row r="130" spans="1:16" ht="63" x14ac:dyDescent="0.2">
      <c r="A130" s="20"/>
      <c r="B130" s="24"/>
      <c r="C130" s="24"/>
      <c r="D130" s="398" t="s">
        <v>246</v>
      </c>
      <c r="E130" s="220">
        <f t="shared" si="16"/>
        <v>994039</v>
      </c>
      <c r="F130" s="227">
        <v>994039</v>
      </c>
      <c r="G130" s="227"/>
      <c r="H130" s="227"/>
      <c r="I130" s="228"/>
      <c r="J130" s="224">
        <f t="shared" si="17"/>
        <v>0</v>
      </c>
      <c r="K130" s="229"/>
      <c r="L130" s="227"/>
      <c r="M130" s="227"/>
      <c r="N130" s="227"/>
      <c r="O130" s="227"/>
      <c r="P130" s="211">
        <f t="shared" si="18"/>
        <v>994039</v>
      </c>
    </row>
    <row r="131" spans="1:16" x14ac:dyDescent="0.2">
      <c r="A131" s="20"/>
      <c r="B131" s="24" t="s">
        <v>249</v>
      </c>
      <c r="C131" s="24" t="s">
        <v>156</v>
      </c>
      <c r="D131" s="399" t="s">
        <v>250</v>
      </c>
      <c r="E131" s="220">
        <f t="shared" si="16"/>
        <v>74001771</v>
      </c>
      <c r="F131" s="227">
        <v>74001771</v>
      </c>
      <c r="G131" s="227"/>
      <c r="H131" s="227"/>
      <c r="I131" s="228"/>
      <c r="J131" s="224">
        <f t="shared" si="17"/>
        <v>0</v>
      </c>
      <c r="K131" s="229"/>
      <c r="L131" s="227"/>
      <c r="M131" s="227"/>
      <c r="N131" s="227"/>
      <c r="O131" s="227"/>
      <c r="P131" s="211">
        <f t="shared" si="18"/>
        <v>74001771</v>
      </c>
    </row>
    <row r="132" spans="1:16" ht="63" x14ac:dyDescent="0.2">
      <c r="A132" s="20"/>
      <c r="B132" s="24"/>
      <c r="C132" s="24"/>
      <c r="D132" s="398" t="s">
        <v>246</v>
      </c>
      <c r="E132" s="220">
        <f t="shared" si="16"/>
        <v>74001771</v>
      </c>
      <c r="F132" s="227">
        <v>74001771</v>
      </c>
      <c r="G132" s="227"/>
      <c r="H132" s="227"/>
      <c r="I132" s="228"/>
      <c r="J132" s="224">
        <f t="shared" si="17"/>
        <v>0</v>
      </c>
      <c r="K132" s="229"/>
      <c r="L132" s="227"/>
      <c r="M132" s="227"/>
      <c r="N132" s="227"/>
      <c r="O132" s="227"/>
      <c r="P132" s="211">
        <f t="shared" si="18"/>
        <v>74001771</v>
      </c>
    </row>
    <row r="133" spans="1:16" x14ac:dyDescent="0.25">
      <c r="A133" s="20"/>
      <c r="B133" s="24" t="s">
        <v>251</v>
      </c>
      <c r="C133" s="24" t="s">
        <v>156</v>
      </c>
      <c r="D133" s="402" t="s">
        <v>252</v>
      </c>
      <c r="E133" s="220">
        <f t="shared" si="16"/>
        <v>6745726</v>
      </c>
      <c r="F133" s="227">
        <v>6745726</v>
      </c>
      <c r="G133" s="227"/>
      <c r="H133" s="227"/>
      <c r="I133" s="228"/>
      <c r="J133" s="224">
        <f t="shared" si="17"/>
        <v>0</v>
      </c>
      <c r="K133" s="229"/>
      <c r="L133" s="227"/>
      <c r="M133" s="227"/>
      <c r="N133" s="227"/>
      <c r="O133" s="227"/>
      <c r="P133" s="211">
        <f t="shared" si="18"/>
        <v>6745726</v>
      </c>
    </row>
    <row r="134" spans="1:16" ht="63" x14ac:dyDescent="0.2">
      <c r="A134" s="20"/>
      <c r="B134" s="24"/>
      <c r="C134" s="24"/>
      <c r="D134" s="398" t="s">
        <v>246</v>
      </c>
      <c r="E134" s="220">
        <f t="shared" si="16"/>
        <v>6745726</v>
      </c>
      <c r="F134" s="227">
        <v>6745726</v>
      </c>
      <c r="G134" s="227"/>
      <c r="H134" s="227"/>
      <c r="I134" s="228"/>
      <c r="J134" s="224">
        <f t="shared" si="17"/>
        <v>0</v>
      </c>
      <c r="K134" s="229"/>
      <c r="L134" s="227"/>
      <c r="M134" s="227"/>
      <c r="N134" s="227"/>
      <c r="O134" s="227"/>
      <c r="P134" s="211">
        <f t="shared" si="18"/>
        <v>6745726</v>
      </c>
    </row>
    <row r="135" spans="1:16" x14ac:dyDescent="0.2">
      <c r="A135" s="20"/>
      <c r="B135" s="24" t="s">
        <v>253</v>
      </c>
      <c r="C135" s="24" t="s">
        <v>156</v>
      </c>
      <c r="D135" s="398" t="s">
        <v>254</v>
      </c>
      <c r="E135" s="220">
        <f t="shared" si="16"/>
        <v>22662895</v>
      </c>
      <c r="F135" s="227">
        <v>22662895</v>
      </c>
      <c r="G135" s="227"/>
      <c r="H135" s="227"/>
      <c r="I135" s="228"/>
      <c r="J135" s="224">
        <f t="shared" si="17"/>
        <v>0</v>
      </c>
      <c r="K135" s="229"/>
      <c r="L135" s="227"/>
      <c r="M135" s="227"/>
      <c r="N135" s="227"/>
      <c r="O135" s="227"/>
      <c r="P135" s="211">
        <f t="shared" si="18"/>
        <v>22662895</v>
      </c>
    </row>
    <row r="136" spans="1:16" ht="63" x14ac:dyDescent="0.2">
      <c r="A136" s="20"/>
      <c r="B136" s="24"/>
      <c r="C136" s="24"/>
      <c r="D136" s="398" t="s">
        <v>246</v>
      </c>
      <c r="E136" s="220">
        <f t="shared" si="16"/>
        <v>22662895</v>
      </c>
      <c r="F136" s="227">
        <v>22662895</v>
      </c>
      <c r="G136" s="227"/>
      <c r="H136" s="227"/>
      <c r="I136" s="228"/>
      <c r="J136" s="224">
        <f t="shared" si="17"/>
        <v>0</v>
      </c>
      <c r="K136" s="229"/>
      <c r="L136" s="227"/>
      <c r="M136" s="227"/>
      <c r="N136" s="227"/>
      <c r="O136" s="227"/>
      <c r="P136" s="211">
        <f t="shared" si="18"/>
        <v>22662895</v>
      </c>
    </row>
    <row r="137" spans="1:16" x14ac:dyDescent="0.2">
      <c r="A137" s="20"/>
      <c r="B137" s="24" t="s">
        <v>255</v>
      </c>
      <c r="C137" s="24" t="s">
        <v>156</v>
      </c>
      <c r="D137" s="398" t="s">
        <v>256</v>
      </c>
      <c r="E137" s="220">
        <f t="shared" si="16"/>
        <v>359237</v>
      </c>
      <c r="F137" s="227">
        <v>359237</v>
      </c>
      <c r="G137" s="227"/>
      <c r="H137" s="227"/>
      <c r="I137" s="228"/>
      <c r="J137" s="224">
        <f t="shared" si="17"/>
        <v>0</v>
      </c>
      <c r="K137" s="229"/>
      <c r="L137" s="227"/>
      <c r="M137" s="227"/>
      <c r="N137" s="227"/>
      <c r="O137" s="227"/>
      <c r="P137" s="211">
        <f t="shared" si="18"/>
        <v>359237</v>
      </c>
    </row>
    <row r="138" spans="1:16" ht="63" x14ac:dyDescent="0.2">
      <c r="A138" s="20"/>
      <c r="B138" s="24"/>
      <c r="C138" s="24"/>
      <c r="D138" s="398" t="s">
        <v>246</v>
      </c>
      <c r="E138" s="220">
        <f t="shared" si="16"/>
        <v>359237</v>
      </c>
      <c r="F138" s="227">
        <v>359237</v>
      </c>
      <c r="G138" s="227"/>
      <c r="H138" s="227"/>
      <c r="I138" s="228"/>
      <c r="J138" s="224">
        <f t="shared" si="17"/>
        <v>0</v>
      </c>
      <c r="K138" s="229"/>
      <c r="L138" s="227"/>
      <c r="M138" s="227"/>
      <c r="N138" s="227"/>
      <c r="O138" s="227"/>
      <c r="P138" s="211">
        <f t="shared" si="18"/>
        <v>359237</v>
      </c>
    </row>
    <row r="139" spans="1:16" x14ac:dyDescent="0.25">
      <c r="A139" s="20"/>
      <c r="B139" s="24" t="s">
        <v>257</v>
      </c>
      <c r="C139" s="24" t="s">
        <v>156</v>
      </c>
      <c r="D139" s="403" t="s">
        <v>258</v>
      </c>
      <c r="E139" s="220">
        <f t="shared" si="16"/>
        <v>231340</v>
      </c>
      <c r="F139" s="227">
        <v>231340</v>
      </c>
      <c r="G139" s="227"/>
      <c r="H139" s="227"/>
      <c r="I139" s="228"/>
      <c r="J139" s="224">
        <f t="shared" si="17"/>
        <v>0</v>
      </c>
      <c r="K139" s="229"/>
      <c r="L139" s="227"/>
      <c r="M139" s="227"/>
      <c r="N139" s="227"/>
      <c r="O139" s="227"/>
      <c r="P139" s="211">
        <f t="shared" si="18"/>
        <v>231340</v>
      </c>
    </row>
    <row r="140" spans="1:16" ht="63" x14ac:dyDescent="0.2">
      <c r="A140" s="20"/>
      <c r="B140" s="24"/>
      <c r="C140" s="24"/>
      <c r="D140" s="398" t="s">
        <v>246</v>
      </c>
      <c r="E140" s="220">
        <f t="shared" si="16"/>
        <v>231340</v>
      </c>
      <c r="F140" s="227">
        <v>231340</v>
      </c>
      <c r="G140" s="227"/>
      <c r="H140" s="227"/>
      <c r="I140" s="228"/>
      <c r="J140" s="224">
        <f t="shared" si="17"/>
        <v>0</v>
      </c>
      <c r="K140" s="229"/>
      <c r="L140" s="227"/>
      <c r="M140" s="227"/>
      <c r="N140" s="227"/>
      <c r="O140" s="227"/>
      <c r="P140" s="211">
        <f t="shared" si="18"/>
        <v>231340</v>
      </c>
    </row>
    <row r="141" spans="1:16" x14ac:dyDescent="0.2">
      <c r="A141" s="20"/>
      <c r="B141" s="24" t="s">
        <v>259</v>
      </c>
      <c r="C141" s="24" t="s">
        <v>156</v>
      </c>
      <c r="D141" s="398" t="s">
        <v>260</v>
      </c>
      <c r="E141" s="220">
        <f t="shared" si="16"/>
        <v>19448970</v>
      </c>
      <c r="F141" s="227">
        <v>19448970</v>
      </c>
      <c r="G141" s="227"/>
      <c r="H141" s="227"/>
      <c r="I141" s="228"/>
      <c r="J141" s="224">
        <f t="shared" si="17"/>
        <v>0</v>
      </c>
      <c r="K141" s="229"/>
      <c r="L141" s="227"/>
      <c r="M141" s="227"/>
      <c r="N141" s="227"/>
      <c r="O141" s="227"/>
      <c r="P141" s="211">
        <f t="shared" si="18"/>
        <v>19448970</v>
      </c>
    </row>
    <row r="142" spans="1:16" ht="63" x14ac:dyDescent="0.2">
      <c r="A142" s="20"/>
      <c r="B142" s="24"/>
      <c r="C142" s="24"/>
      <c r="D142" s="398" t="s">
        <v>246</v>
      </c>
      <c r="E142" s="220">
        <f t="shared" si="16"/>
        <v>19448970</v>
      </c>
      <c r="F142" s="227">
        <v>19448970</v>
      </c>
      <c r="G142" s="227"/>
      <c r="H142" s="227"/>
      <c r="I142" s="228"/>
      <c r="J142" s="224">
        <f t="shared" si="17"/>
        <v>0</v>
      </c>
      <c r="K142" s="229"/>
      <c r="L142" s="227"/>
      <c r="M142" s="227"/>
      <c r="N142" s="227"/>
      <c r="O142" s="227"/>
      <c r="P142" s="211">
        <f t="shared" si="18"/>
        <v>19448970</v>
      </c>
    </row>
    <row r="143" spans="1:16" ht="31.5" x14ac:dyDescent="0.2">
      <c r="A143" s="20"/>
      <c r="B143" s="24" t="s">
        <v>261</v>
      </c>
      <c r="C143" s="24" t="s">
        <v>262</v>
      </c>
      <c r="D143" s="399" t="s">
        <v>263</v>
      </c>
      <c r="E143" s="220">
        <f t="shared" si="16"/>
        <v>143515776</v>
      </c>
      <c r="F143" s="227">
        <v>143515776</v>
      </c>
      <c r="G143" s="227"/>
      <c r="H143" s="227"/>
      <c r="I143" s="228"/>
      <c r="J143" s="224">
        <f t="shared" si="17"/>
        <v>0</v>
      </c>
      <c r="K143" s="229"/>
      <c r="L143" s="227"/>
      <c r="M143" s="227"/>
      <c r="N143" s="227"/>
      <c r="O143" s="227"/>
      <c r="P143" s="211">
        <f t="shared" si="18"/>
        <v>143515776</v>
      </c>
    </row>
    <row r="144" spans="1:16" ht="63" x14ac:dyDescent="0.2">
      <c r="A144" s="20"/>
      <c r="B144" s="24"/>
      <c r="C144" s="24"/>
      <c r="D144" s="398" t="s">
        <v>208</v>
      </c>
      <c r="E144" s="220">
        <f t="shared" si="16"/>
        <v>143515776</v>
      </c>
      <c r="F144" s="227">
        <v>143515776</v>
      </c>
      <c r="G144" s="227"/>
      <c r="H144" s="227"/>
      <c r="I144" s="228"/>
      <c r="J144" s="224">
        <f t="shared" si="17"/>
        <v>0</v>
      </c>
      <c r="K144" s="229"/>
      <c r="L144" s="227"/>
      <c r="M144" s="227"/>
      <c r="N144" s="227"/>
      <c r="O144" s="227"/>
      <c r="P144" s="211">
        <f t="shared" si="18"/>
        <v>143515776</v>
      </c>
    </row>
    <row r="145" spans="1:16" ht="31.5" x14ac:dyDescent="0.25">
      <c r="A145" s="20"/>
      <c r="B145" s="24" t="s">
        <v>264</v>
      </c>
      <c r="C145" s="24" t="s">
        <v>262</v>
      </c>
      <c r="D145" s="402" t="s">
        <v>265</v>
      </c>
      <c r="E145" s="220">
        <f t="shared" si="16"/>
        <v>2030503</v>
      </c>
      <c r="F145" s="227">
        <v>2030503</v>
      </c>
      <c r="G145" s="227"/>
      <c r="H145" s="227"/>
      <c r="I145" s="228"/>
      <c r="J145" s="224">
        <f t="shared" si="17"/>
        <v>0</v>
      </c>
      <c r="K145" s="229"/>
      <c r="L145" s="227"/>
      <c r="M145" s="227"/>
      <c r="N145" s="227"/>
      <c r="O145" s="227"/>
      <c r="P145" s="211">
        <f t="shared" si="18"/>
        <v>2030503</v>
      </c>
    </row>
    <row r="146" spans="1:16" ht="48" thickBot="1" x14ac:dyDescent="0.25">
      <c r="A146" s="20"/>
      <c r="B146" s="24"/>
      <c r="C146" s="24"/>
      <c r="D146" s="398" t="s">
        <v>227</v>
      </c>
      <c r="E146" s="220">
        <f t="shared" si="16"/>
        <v>2030503</v>
      </c>
      <c r="F146" s="227">
        <v>2030503</v>
      </c>
      <c r="G146" s="227"/>
      <c r="H146" s="227"/>
      <c r="I146" s="228"/>
      <c r="J146" s="224">
        <f t="shared" si="17"/>
        <v>0</v>
      </c>
      <c r="K146" s="229"/>
      <c r="L146" s="227"/>
      <c r="M146" s="227"/>
      <c r="N146" s="227"/>
      <c r="O146" s="227"/>
      <c r="P146" s="211">
        <f t="shared" si="18"/>
        <v>2030503</v>
      </c>
    </row>
    <row r="147" spans="1:16" ht="32.25" hidden="1" thickBot="1" x14ac:dyDescent="0.25">
      <c r="A147" s="20"/>
      <c r="B147" s="24" t="s">
        <v>266</v>
      </c>
      <c r="C147" s="24" t="s">
        <v>262</v>
      </c>
      <c r="D147" s="404" t="s">
        <v>267</v>
      </c>
      <c r="E147" s="220">
        <f t="shared" si="16"/>
        <v>0</v>
      </c>
      <c r="F147" s="227">
        <v>0</v>
      </c>
      <c r="G147" s="227"/>
      <c r="H147" s="227"/>
      <c r="I147" s="228"/>
      <c r="J147" s="224"/>
      <c r="K147" s="229"/>
      <c r="L147" s="227"/>
      <c r="M147" s="227"/>
      <c r="N147" s="227"/>
      <c r="O147" s="227"/>
      <c r="P147" s="211">
        <f t="shared" si="18"/>
        <v>0</v>
      </c>
    </row>
    <row r="148" spans="1:16" ht="63.75" hidden="1" thickBot="1" x14ac:dyDescent="0.25">
      <c r="A148" s="20"/>
      <c r="B148" s="24"/>
      <c r="C148" s="24"/>
      <c r="D148" s="398" t="s">
        <v>208</v>
      </c>
      <c r="E148" s="220">
        <f t="shared" si="16"/>
        <v>0</v>
      </c>
      <c r="F148" s="227">
        <v>0</v>
      </c>
      <c r="G148" s="227"/>
      <c r="H148" s="227"/>
      <c r="I148" s="228"/>
      <c r="J148" s="224"/>
      <c r="K148" s="229"/>
      <c r="L148" s="227"/>
      <c r="M148" s="227"/>
      <c r="N148" s="227"/>
      <c r="O148" s="227"/>
      <c r="P148" s="211">
        <f t="shared" si="18"/>
        <v>0</v>
      </c>
    </row>
    <row r="149" spans="1:16" ht="16.5" thickBot="1" x14ac:dyDescent="0.25">
      <c r="A149" s="20"/>
      <c r="B149" s="21" t="s">
        <v>72</v>
      </c>
      <c r="C149" s="21" t="s">
        <v>73</v>
      </c>
      <c r="D149" s="405" t="s">
        <v>74</v>
      </c>
      <c r="E149" s="220">
        <f t="shared" si="16"/>
        <v>2058755</v>
      </c>
      <c r="F149" s="227">
        <v>2058755</v>
      </c>
      <c r="G149" s="227"/>
      <c r="H149" s="227"/>
      <c r="I149" s="228"/>
      <c r="J149" s="224">
        <f>SUM(K149+N149)</f>
        <v>738438</v>
      </c>
      <c r="K149" s="229"/>
      <c r="L149" s="227"/>
      <c r="M149" s="227"/>
      <c r="N149" s="227">
        <v>738438</v>
      </c>
      <c r="O149" s="227">
        <v>738438</v>
      </c>
      <c r="P149" s="211">
        <f t="shared" si="18"/>
        <v>2797193</v>
      </c>
    </row>
    <row r="150" spans="1:16" ht="16.5" thickBot="1" x14ac:dyDescent="0.25">
      <c r="A150" s="20"/>
      <c r="B150" s="21" t="s">
        <v>268</v>
      </c>
      <c r="C150" s="21" t="s">
        <v>269</v>
      </c>
      <c r="D150" s="405" t="s">
        <v>270</v>
      </c>
      <c r="E150" s="220">
        <f t="shared" si="16"/>
        <v>833004</v>
      </c>
      <c r="F150" s="227">
        <v>833004</v>
      </c>
      <c r="G150" s="227"/>
      <c r="H150" s="227"/>
      <c r="I150" s="228"/>
      <c r="J150" s="224"/>
      <c r="K150" s="229"/>
      <c r="L150" s="227"/>
      <c r="M150" s="227"/>
      <c r="N150" s="227"/>
      <c r="O150" s="227"/>
      <c r="P150" s="211">
        <f t="shared" si="18"/>
        <v>833004</v>
      </c>
    </row>
    <row r="151" spans="1:16" ht="63.75" thickBot="1" x14ac:dyDescent="0.25">
      <c r="A151" s="20"/>
      <c r="B151" s="21"/>
      <c r="C151" s="21"/>
      <c r="D151" s="398" t="s">
        <v>246</v>
      </c>
      <c r="E151" s="220">
        <f t="shared" si="16"/>
        <v>833004</v>
      </c>
      <c r="F151" s="227">
        <v>833004</v>
      </c>
      <c r="G151" s="227"/>
      <c r="H151" s="227"/>
      <c r="I151" s="228"/>
      <c r="J151" s="224"/>
      <c r="K151" s="229"/>
      <c r="L151" s="227"/>
      <c r="M151" s="227"/>
      <c r="N151" s="227"/>
      <c r="O151" s="227"/>
      <c r="P151" s="211">
        <f t="shared" si="18"/>
        <v>833004</v>
      </c>
    </row>
    <row r="152" spans="1:16" ht="48" hidden="1" thickBot="1" x14ac:dyDescent="0.3">
      <c r="A152" s="20"/>
      <c r="B152" s="21" t="s">
        <v>271</v>
      </c>
      <c r="C152" s="21" t="s">
        <v>262</v>
      </c>
      <c r="D152" s="406" t="s">
        <v>272</v>
      </c>
      <c r="E152" s="220">
        <f t="shared" si="16"/>
        <v>0</v>
      </c>
      <c r="F152" s="227">
        <v>0</v>
      </c>
      <c r="G152" s="227"/>
      <c r="H152" s="227"/>
      <c r="I152" s="228"/>
      <c r="J152" s="224">
        <f>SUM(K152+N152)</f>
        <v>0</v>
      </c>
      <c r="K152" s="229"/>
      <c r="L152" s="227"/>
      <c r="M152" s="227"/>
      <c r="N152" s="227"/>
      <c r="O152" s="227"/>
      <c r="P152" s="211">
        <f t="shared" si="18"/>
        <v>0</v>
      </c>
    </row>
    <row r="153" spans="1:16" ht="48" hidden="1" thickBot="1" x14ac:dyDescent="0.25">
      <c r="A153" s="20"/>
      <c r="B153" s="21"/>
      <c r="C153" s="21"/>
      <c r="D153" s="398" t="s">
        <v>227</v>
      </c>
      <c r="E153" s="220">
        <f t="shared" si="16"/>
        <v>0</v>
      </c>
      <c r="F153" s="227">
        <v>0</v>
      </c>
      <c r="G153" s="227"/>
      <c r="H153" s="227"/>
      <c r="I153" s="228"/>
      <c r="J153" s="224">
        <f>SUM(K153+N153)</f>
        <v>0</v>
      </c>
      <c r="K153" s="229"/>
      <c r="L153" s="227"/>
      <c r="M153" s="227"/>
      <c r="N153" s="227"/>
      <c r="O153" s="227"/>
      <c r="P153" s="211">
        <f t="shared" si="18"/>
        <v>0</v>
      </c>
    </row>
    <row r="154" spans="1:16" ht="16.5" thickBot="1" x14ac:dyDescent="0.3">
      <c r="A154" s="20"/>
      <c r="B154" s="21" t="s">
        <v>273</v>
      </c>
      <c r="C154" s="21" t="s">
        <v>80</v>
      </c>
      <c r="D154" s="402" t="s">
        <v>274</v>
      </c>
      <c r="E154" s="220">
        <f t="shared" si="16"/>
        <v>220000</v>
      </c>
      <c r="F154" s="227">
        <v>220000</v>
      </c>
      <c r="G154" s="227"/>
      <c r="H154" s="227"/>
      <c r="I154" s="228"/>
      <c r="J154" s="224">
        <f>SUM(K154+N154)</f>
        <v>4861</v>
      </c>
      <c r="K154" s="229"/>
      <c r="L154" s="227"/>
      <c r="M154" s="227"/>
      <c r="N154" s="227">
        <v>4861</v>
      </c>
      <c r="O154" s="227">
        <v>4861</v>
      </c>
      <c r="P154" s="211">
        <f t="shared" si="18"/>
        <v>224861</v>
      </c>
    </row>
    <row r="155" spans="1:16" s="19" customFormat="1" ht="16.5" thickBot="1" x14ac:dyDescent="0.25">
      <c r="A155" s="51"/>
      <c r="B155" s="52" t="s">
        <v>75</v>
      </c>
      <c r="C155" s="52" t="s">
        <v>156</v>
      </c>
      <c r="D155" s="407" t="s">
        <v>76</v>
      </c>
      <c r="E155" s="220">
        <f t="shared" si="16"/>
        <v>1205200</v>
      </c>
      <c r="F155" s="222">
        <v>1205200</v>
      </c>
      <c r="G155" s="222">
        <v>866000</v>
      </c>
      <c r="H155" s="222">
        <v>74900</v>
      </c>
      <c r="I155" s="228"/>
      <c r="J155" s="216">
        <f>SUM(K155+N155)</f>
        <v>14200</v>
      </c>
      <c r="K155" s="268"/>
      <c r="L155" s="269"/>
      <c r="M155" s="269"/>
      <c r="N155" s="269">
        <v>14200</v>
      </c>
      <c r="O155" s="269">
        <v>14200</v>
      </c>
      <c r="P155" s="219">
        <f t="shared" si="18"/>
        <v>1219400</v>
      </c>
    </row>
    <row r="156" spans="1:16" s="19" customFormat="1" x14ac:dyDescent="0.2">
      <c r="A156" s="51"/>
      <c r="B156" s="52" t="s">
        <v>77</v>
      </c>
      <c r="C156" s="52" t="s">
        <v>156</v>
      </c>
      <c r="D156" s="407" t="s">
        <v>275</v>
      </c>
      <c r="E156" s="220">
        <f t="shared" si="16"/>
        <v>8900</v>
      </c>
      <c r="F156" s="222">
        <v>8900</v>
      </c>
      <c r="G156" s="222"/>
      <c r="H156" s="222"/>
      <c r="I156" s="228"/>
      <c r="J156" s="216">
        <f>SUM(K156+N156)</f>
        <v>0</v>
      </c>
      <c r="K156" s="268"/>
      <c r="L156" s="269"/>
      <c r="M156" s="269"/>
      <c r="N156" s="269"/>
      <c r="O156" s="269"/>
      <c r="P156" s="219">
        <f t="shared" si="18"/>
        <v>8900</v>
      </c>
    </row>
    <row r="157" spans="1:16" s="19" customFormat="1" x14ac:dyDescent="0.25">
      <c r="A157" s="51"/>
      <c r="B157" s="52" t="s">
        <v>155</v>
      </c>
      <c r="C157" s="52" t="s">
        <v>156</v>
      </c>
      <c r="D157" s="408" t="s">
        <v>157</v>
      </c>
      <c r="E157" s="220">
        <f t="shared" si="16"/>
        <v>181000</v>
      </c>
      <c r="F157" s="227">
        <v>181000</v>
      </c>
      <c r="G157" s="227"/>
      <c r="H157" s="227"/>
      <c r="I157" s="228"/>
      <c r="J157" s="216"/>
      <c r="K157" s="268"/>
      <c r="L157" s="269"/>
      <c r="M157" s="269"/>
      <c r="N157" s="269"/>
      <c r="O157" s="269"/>
      <c r="P157" s="219">
        <f t="shared" si="18"/>
        <v>181000</v>
      </c>
    </row>
    <row r="158" spans="1:16" x14ac:dyDescent="0.2">
      <c r="A158" s="20"/>
      <c r="B158" s="21" t="s">
        <v>276</v>
      </c>
      <c r="C158" s="21" t="s">
        <v>156</v>
      </c>
      <c r="D158" s="398" t="s">
        <v>124</v>
      </c>
      <c r="E158" s="220">
        <f t="shared" si="16"/>
        <v>121700</v>
      </c>
      <c r="F158" s="227">
        <v>121700</v>
      </c>
      <c r="G158" s="227"/>
      <c r="H158" s="227"/>
      <c r="I158" s="228"/>
      <c r="J158" s="224">
        <f>SUM(K158+N158)</f>
        <v>0</v>
      </c>
      <c r="K158" s="229"/>
      <c r="L158" s="227"/>
      <c r="M158" s="227"/>
      <c r="N158" s="227"/>
      <c r="O158" s="227"/>
      <c r="P158" s="219">
        <f t="shared" si="18"/>
        <v>121700</v>
      </c>
    </row>
    <row r="159" spans="1:16" ht="47.25" x14ac:dyDescent="0.2">
      <c r="A159" s="20"/>
      <c r="B159" s="52" t="s">
        <v>158</v>
      </c>
      <c r="C159" s="52" t="s">
        <v>156</v>
      </c>
      <c r="D159" s="409" t="s">
        <v>159</v>
      </c>
      <c r="E159" s="220">
        <f t="shared" si="16"/>
        <v>368000</v>
      </c>
      <c r="F159" s="227">
        <v>368000</v>
      </c>
      <c r="G159" s="227"/>
      <c r="H159" s="227"/>
      <c r="I159" s="228"/>
      <c r="J159" s="224"/>
      <c r="K159" s="229"/>
      <c r="L159" s="227"/>
      <c r="M159" s="227"/>
      <c r="N159" s="227"/>
      <c r="O159" s="227"/>
      <c r="P159" s="219">
        <f t="shared" si="18"/>
        <v>368000</v>
      </c>
    </row>
    <row r="160" spans="1:16" x14ac:dyDescent="0.2">
      <c r="A160" s="20"/>
      <c r="B160" s="21" t="s">
        <v>277</v>
      </c>
      <c r="C160" s="21" t="s">
        <v>278</v>
      </c>
      <c r="D160" s="410" t="s">
        <v>279</v>
      </c>
      <c r="E160" s="220">
        <f t="shared" si="16"/>
        <v>3539500</v>
      </c>
      <c r="F160" s="269">
        <v>3539500</v>
      </c>
      <c r="G160" s="269">
        <v>2597000</v>
      </c>
      <c r="H160" s="269">
        <v>96300</v>
      </c>
      <c r="I160" s="228"/>
      <c r="J160" s="224">
        <f t="shared" ref="J160:J187" si="19">SUM(K160+N160)</f>
        <v>138000</v>
      </c>
      <c r="K160" s="269">
        <v>38000</v>
      </c>
      <c r="L160" s="269">
        <v>7000</v>
      </c>
      <c r="M160" s="269">
        <v>8500</v>
      </c>
      <c r="N160" s="227">
        <v>100000</v>
      </c>
      <c r="O160" s="227">
        <v>100000</v>
      </c>
      <c r="P160" s="211">
        <f t="shared" si="18"/>
        <v>3677500</v>
      </c>
    </row>
    <row r="161" spans="1:16" ht="47.25" x14ac:dyDescent="0.2">
      <c r="A161" s="20"/>
      <c r="B161" s="21" t="s">
        <v>280</v>
      </c>
      <c r="C161" s="21" t="s">
        <v>269</v>
      </c>
      <c r="D161" s="398" t="s">
        <v>281</v>
      </c>
      <c r="E161" s="220">
        <f t="shared" si="16"/>
        <v>788000</v>
      </c>
      <c r="F161" s="227">
        <v>788000</v>
      </c>
      <c r="G161" s="227"/>
      <c r="H161" s="227"/>
      <c r="I161" s="228"/>
      <c r="J161" s="224">
        <f t="shared" si="19"/>
        <v>0</v>
      </c>
      <c r="K161" s="229"/>
      <c r="L161" s="227"/>
      <c r="M161" s="227"/>
      <c r="N161" s="227"/>
      <c r="O161" s="227"/>
      <c r="P161" s="211">
        <f t="shared" si="18"/>
        <v>788000</v>
      </c>
    </row>
    <row r="162" spans="1:16" ht="32.25" thickBot="1" x14ac:dyDescent="0.25">
      <c r="A162" s="20"/>
      <c r="B162" s="21" t="s">
        <v>282</v>
      </c>
      <c r="C162" s="21" t="s">
        <v>269</v>
      </c>
      <c r="D162" s="398" t="s">
        <v>283</v>
      </c>
      <c r="E162" s="220">
        <f t="shared" si="16"/>
        <v>2340500</v>
      </c>
      <c r="F162" s="222">
        <v>2340500</v>
      </c>
      <c r="G162" s="222">
        <v>1378720</v>
      </c>
      <c r="H162" s="222">
        <v>459500</v>
      </c>
      <c r="I162" s="228"/>
      <c r="J162" s="224">
        <f t="shared" si="19"/>
        <v>457724</v>
      </c>
      <c r="K162" s="229"/>
      <c r="L162" s="227"/>
      <c r="M162" s="227"/>
      <c r="N162" s="227">
        <v>457724</v>
      </c>
      <c r="O162" s="227">
        <v>457724</v>
      </c>
      <c r="P162" s="211">
        <f t="shared" si="18"/>
        <v>2798224</v>
      </c>
    </row>
    <row r="163" spans="1:16" ht="32.25" hidden="1" thickBot="1" x14ac:dyDescent="0.25">
      <c r="A163" s="20"/>
      <c r="B163" s="21"/>
      <c r="C163" s="21"/>
      <c r="D163" s="411" t="s">
        <v>99</v>
      </c>
      <c r="E163" s="220">
        <f t="shared" si="16"/>
        <v>0</v>
      </c>
      <c r="F163" s="227"/>
      <c r="G163" s="227"/>
      <c r="H163" s="227"/>
      <c r="I163" s="228"/>
      <c r="J163" s="224">
        <f t="shared" si="19"/>
        <v>0</v>
      </c>
      <c r="K163" s="229"/>
      <c r="L163" s="227"/>
      <c r="M163" s="227"/>
      <c r="N163" s="227"/>
      <c r="O163" s="227"/>
      <c r="P163" s="211">
        <f t="shared" si="18"/>
        <v>0</v>
      </c>
    </row>
    <row r="164" spans="1:16" ht="16.5" thickBot="1" x14ac:dyDescent="0.25">
      <c r="A164" s="20"/>
      <c r="B164" s="24" t="s">
        <v>284</v>
      </c>
      <c r="C164" s="24" t="s">
        <v>269</v>
      </c>
      <c r="D164" s="398" t="s">
        <v>285</v>
      </c>
      <c r="E164" s="220">
        <f t="shared" si="16"/>
        <v>20741028</v>
      </c>
      <c r="F164" s="227">
        <v>20741028</v>
      </c>
      <c r="G164" s="227"/>
      <c r="H164" s="227"/>
      <c r="I164" s="228"/>
      <c r="J164" s="224">
        <f t="shared" si="19"/>
        <v>0</v>
      </c>
      <c r="K164" s="229"/>
      <c r="L164" s="227"/>
      <c r="M164" s="227"/>
      <c r="N164" s="227"/>
      <c r="O164" s="227"/>
      <c r="P164" s="211">
        <f t="shared" si="18"/>
        <v>20741028</v>
      </c>
    </row>
    <row r="165" spans="1:16" ht="63.75" thickBot="1" x14ac:dyDescent="0.25">
      <c r="A165" s="20"/>
      <c r="B165" s="24" t="s">
        <v>286</v>
      </c>
      <c r="C165" s="24"/>
      <c r="D165" s="398" t="s">
        <v>246</v>
      </c>
      <c r="E165" s="220">
        <f t="shared" si="16"/>
        <v>20741028</v>
      </c>
      <c r="F165" s="227">
        <v>20741028</v>
      </c>
      <c r="G165" s="227"/>
      <c r="H165" s="227"/>
      <c r="I165" s="228"/>
      <c r="J165" s="224">
        <f t="shared" si="19"/>
        <v>0</v>
      </c>
      <c r="K165" s="229"/>
      <c r="L165" s="227"/>
      <c r="M165" s="227"/>
      <c r="N165" s="227"/>
      <c r="O165" s="227"/>
      <c r="P165" s="211">
        <f t="shared" si="18"/>
        <v>20741028</v>
      </c>
    </row>
    <row r="166" spans="1:16" ht="32.25" hidden="1" thickBot="1" x14ac:dyDescent="0.25">
      <c r="A166" s="20"/>
      <c r="B166" s="71">
        <v>170102</v>
      </c>
      <c r="C166" s="71" t="s">
        <v>223</v>
      </c>
      <c r="D166" s="398" t="s">
        <v>287</v>
      </c>
      <c r="E166" s="220">
        <f t="shared" si="16"/>
        <v>0</v>
      </c>
      <c r="F166" s="227"/>
      <c r="G166" s="227"/>
      <c r="H166" s="227"/>
      <c r="I166" s="228"/>
      <c r="J166" s="224">
        <f t="shared" si="19"/>
        <v>0</v>
      </c>
      <c r="K166" s="229"/>
      <c r="L166" s="227"/>
      <c r="M166" s="227"/>
      <c r="N166" s="227"/>
      <c r="O166" s="227"/>
      <c r="P166" s="211">
        <f t="shared" si="18"/>
        <v>0</v>
      </c>
    </row>
    <row r="167" spans="1:16" ht="158.25" hidden="1" thickBot="1" x14ac:dyDescent="0.25">
      <c r="A167" s="20"/>
      <c r="B167" s="71"/>
      <c r="C167" s="71"/>
      <c r="D167" s="412" t="s">
        <v>214</v>
      </c>
      <c r="E167" s="220">
        <f t="shared" si="16"/>
        <v>0</v>
      </c>
      <c r="F167" s="227"/>
      <c r="G167" s="227"/>
      <c r="H167" s="227"/>
      <c r="I167" s="228"/>
      <c r="J167" s="224">
        <f t="shared" si="19"/>
        <v>0</v>
      </c>
      <c r="K167" s="229"/>
      <c r="L167" s="227"/>
      <c r="M167" s="227"/>
      <c r="N167" s="227"/>
      <c r="O167" s="227"/>
      <c r="P167" s="211">
        <f t="shared" si="18"/>
        <v>0</v>
      </c>
    </row>
    <row r="168" spans="1:16" ht="32.25" hidden="1" thickBot="1" x14ac:dyDescent="0.25">
      <c r="A168" s="20"/>
      <c r="B168" s="71">
        <v>170302</v>
      </c>
      <c r="C168" s="71" t="s">
        <v>223</v>
      </c>
      <c r="D168" s="398" t="s">
        <v>288</v>
      </c>
      <c r="E168" s="220">
        <f t="shared" si="16"/>
        <v>0</v>
      </c>
      <c r="F168" s="227"/>
      <c r="G168" s="227"/>
      <c r="H168" s="227"/>
      <c r="I168" s="228"/>
      <c r="J168" s="224">
        <f t="shared" si="19"/>
        <v>0</v>
      </c>
      <c r="K168" s="229"/>
      <c r="L168" s="227"/>
      <c r="M168" s="227"/>
      <c r="N168" s="227"/>
      <c r="O168" s="227"/>
      <c r="P168" s="211">
        <f t="shared" si="18"/>
        <v>0</v>
      </c>
    </row>
    <row r="169" spans="1:16" ht="158.25" hidden="1" thickBot="1" x14ac:dyDescent="0.25">
      <c r="A169" s="20"/>
      <c r="B169" s="24" t="s">
        <v>286</v>
      </c>
      <c r="C169" s="24"/>
      <c r="D169" s="412" t="s">
        <v>214</v>
      </c>
      <c r="E169" s="220">
        <f t="shared" si="16"/>
        <v>0</v>
      </c>
      <c r="F169" s="227"/>
      <c r="G169" s="227"/>
      <c r="H169" s="227"/>
      <c r="I169" s="228"/>
      <c r="J169" s="224">
        <f t="shared" si="19"/>
        <v>0</v>
      </c>
      <c r="K169" s="229"/>
      <c r="L169" s="227"/>
      <c r="M169" s="227"/>
      <c r="N169" s="227"/>
      <c r="O169" s="227"/>
      <c r="P169" s="211">
        <f t="shared" si="18"/>
        <v>0</v>
      </c>
    </row>
    <row r="170" spans="1:16" ht="16.5" thickBot="1" x14ac:dyDescent="0.25">
      <c r="A170" s="20"/>
      <c r="B170" s="21" t="s">
        <v>289</v>
      </c>
      <c r="C170" s="21" t="s">
        <v>119</v>
      </c>
      <c r="D170" s="398" t="s">
        <v>124</v>
      </c>
      <c r="E170" s="235">
        <f t="shared" si="16"/>
        <v>35500</v>
      </c>
      <c r="F170" s="237">
        <v>35500</v>
      </c>
      <c r="G170" s="237"/>
      <c r="H170" s="237"/>
      <c r="I170" s="238"/>
      <c r="J170" s="224">
        <f t="shared" si="19"/>
        <v>0</v>
      </c>
      <c r="K170" s="229">
        <f>SUM(K171)</f>
        <v>0</v>
      </c>
      <c r="L170" s="227">
        <f>SUM(L171)</f>
        <v>0</v>
      </c>
      <c r="M170" s="227">
        <f>SUM(M171)</f>
        <v>0</v>
      </c>
      <c r="N170" s="227">
        <f>SUM(N171)</f>
        <v>0</v>
      </c>
      <c r="O170" s="227">
        <f>SUM(O171)</f>
        <v>0</v>
      </c>
      <c r="P170" s="211">
        <f t="shared" si="18"/>
        <v>35500</v>
      </c>
    </row>
    <row r="171" spans="1:16" ht="95.25" hidden="1" thickBot="1" x14ac:dyDescent="0.25">
      <c r="A171" s="42"/>
      <c r="B171" s="72"/>
      <c r="C171" s="73"/>
      <c r="D171" s="413" t="s">
        <v>290</v>
      </c>
      <c r="E171" s="280"/>
      <c r="F171" s="437"/>
      <c r="G171" s="282"/>
      <c r="H171" s="283"/>
      <c r="I171" s="279"/>
      <c r="J171" s="211">
        <f t="shared" si="19"/>
        <v>0</v>
      </c>
      <c r="K171" s="239"/>
      <c r="L171" s="240"/>
      <c r="M171" s="240"/>
      <c r="N171" s="240"/>
      <c r="O171" s="240"/>
      <c r="P171" s="211">
        <f t="shared" si="18"/>
        <v>0</v>
      </c>
    </row>
    <row r="172" spans="1:16" ht="15.75" customHeight="1" thickBot="1" x14ac:dyDescent="0.25">
      <c r="A172" s="15"/>
      <c r="B172" s="50" t="s">
        <v>291</v>
      </c>
      <c r="C172" s="50"/>
      <c r="D172" s="414" t="s">
        <v>292</v>
      </c>
      <c r="E172" s="260">
        <f>SUM(E175:E177)</f>
        <v>1222360</v>
      </c>
      <c r="F172" s="260">
        <f>SUM(F175:F177)</f>
        <v>1222360</v>
      </c>
      <c r="G172" s="284">
        <f>SUM(G175:G176)</f>
        <v>740500</v>
      </c>
      <c r="H172" s="285">
        <f>SUM(H175:H176)</f>
        <v>39200</v>
      </c>
      <c r="I172" s="285">
        <f>SUM(I175:I176)</f>
        <v>0</v>
      </c>
      <c r="J172" s="211">
        <f t="shared" si="19"/>
        <v>46240</v>
      </c>
      <c r="K172" s="285">
        <f>SUM(K175:K176)</f>
        <v>0</v>
      </c>
      <c r="L172" s="285">
        <f>SUM(L175:L176)</f>
        <v>0</v>
      </c>
      <c r="M172" s="285">
        <f>SUM(M175:M176)</f>
        <v>0</v>
      </c>
      <c r="N172" s="285">
        <f>SUM(N175:N176)</f>
        <v>46240</v>
      </c>
      <c r="O172" s="285">
        <f>SUM(O175:O176)</f>
        <v>46240</v>
      </c>
      <c r="P172" s="211">
        <f t="shared" si="18"/>
        <v>1268600</v>
      </c>
    </row>
    <row r="173" spans="1:16" ht="16.5" hidden="1" thickBot="1" x14ac:dyDescent="0.25">
      <c r="A173" s="200"/>
      <c r="B173" s="201"/>
      <c r="C173" s="201"/>
      <c r="D173" s="415"/>
      <c r="E173" s="286"/>
      <c r="F173" s="260"/>
      <c r="G173" s="287"/>
      <c r="H173" s="288"/>
      <c r="I173" s="289"/>
      <c r="J173" s="211"/>
      <c r="K173" s="290"/>
      <c r="L173" s="291"/>
      <c r="M173" s="291"/>
      <c r="N173" s="291"/>
      <c r="O173" s="291"/>
      <c r="P173" s="211"/>
    </row>
    <row r="174" spans="1:16" ht="16.5" hidden="1" thickBot="1" x14ac:dyDescent="0.25">
      <c r="A174" s="200"/>
      <c r="B174" s="201"/>
      <c r="C174" s="201"/>
      <c r="D174" s="415"/>
      <c r="E174" s="286"/>
      <c r="F174" s="260"/>
      <c r="G174" s="287"/>
      <c r="H174" s="288"/>
      <c r="I174" s="289"/>
      <c r="J174" s="211"/>
      <c r="K174" s="290"/>
      <c r="L174" s="291"/>
      <c r="M174" s="291"/>
      <c r="N174" s="291"/>
      <c r="O174" s="291"/>
      <c r="P174" s="211"/>
    </row>
    <row r="175" spans="1:16" s="19" customFormat="1" ht="15.75" customHeight="1" thickBot="1" x14ac:dyDescent="0.3">
      <c r="A175" s="17"/>
      <c r="B175" s="48" t="s">
        <v>69</v>
      </c>
      <c r="C175" s="48" t="s">
        <v>70</v>
      </c>
      <c r="D175" s="416" t="s">
        <v>167</v>
      </c>
      <c r="E175" s="286">
        <f>F175+I175</f>
        <v>1212360</v>
      </c>
      <c r="F175" s="286">
        <v>1212360</v>
      </c>
      <c r="G175" s="263">
        <v>740500</v>
      </c>
      <c r="H175" s="246">
        <v>39200</v>
      </c>
      <c r="I175" s="350"/>
      <c r="J175" s="219">
        <f t="shared" si="19"/>
        <v>46240</v>
      </c>
      <c r="K175" s="263"/>
      <c r="L175" s="245"/>
      <c r="M175" s="245"/>
      <c r="N175" s="245">
        <v>46240</v>
      </c>
      <c r="O175" s="245">
        <v>46240</v>
      </c>
      <c r="P175" s="219">
        <f t="shared" si="18"/>
        <v>1258600</v>
      </c>
    </row>
    <row r="176" spans="1:16" s="19" customFormat="1" ht="16.5" hidden="1" thickBot="1" x14ac:dyDescent="0.3">
      <c r="A176" s="57"/>
      <c r="B176" s="75"/>
      <c r="C176" s="76" t="s">
        <v>293</v>
      </c>
      <c r="D176" s="417" t="s">
        <v>294</v>
      </c>
      <c r="E176" s="293"/>
      <c r="F176" s="294"/>
      <c r="G176" s="271"/>
      <c r="H176" s="295"/>
      <c r="I176" s="292"/>
      <c r="J176" s="219">
        <f t="shared" si="19"/>
        <v>0</v>
      </c>
      <c r="K176" s="271"/>
      <c r="L176" s="272"/>
      <c r="M176" s="272"/>
      <c r="N176" s="272"/>
      <c r="O176" s="272"/>
      <c r="P176" s="219">
        <f t="shared" si="18"/>
        <v>0</v>
      </c>
    </row>
    <row r="177" spans="1:16" s="19" customFormat="1" ht="16.5" thickBot="1" x14ac:dyDescent="0.3">
      <c r="A177" s="202"/>
      <c r="B177" s="203" t="s">
        <v>293</v>
      </c>
      <c r="C177" s="105" t="s">
        <v>156</v>
      </c>
      <c r="D177" s="418" t="s">
        <v>178</v>
      </c>
      <c r="E177" s="286">
        <f>F177+I177</f>
        <v>10000</v>
      </c>
      <c r="F177" s="294">
        <v>10000</v>
      </c>
      <c r="G177" s="294"/>
      <c r="H177" s="292"/>
      <c r="I177" s="292"/>
      <c r="J177" s="219"/>
      <c r="K177" s="294"/>
      <c r="L177" s="294"/>
      <c r="M177" s="294"/>
      <c r="N177" s="294"/>
      <c r="O177" s="294"/>
      <c r="P177" s="219">
        <f t="shared" si="18"/>
        <v>10000</v>
      </c>
    </row>
    <row r="178" spans="1:16" s="19" customFormat="1" ht="16.5" thickBot="1" x14ac:dyDescent="0.25">
      <c r="A178" s="77"/>
      <c r="B178" s="78" t="s">
        <v>295</v>
      </c>
      <c r="C178" s="78"/>
      <c r="D178" s="419" t="s">
        <v>296</v>
      </c>
      <c r="E178" s="296">
        <f>SUM(E179+E180+E181+E182+E184+E186+E187)</f>
        <v>19948394</v>
      </c>
      <c r="F178" s="296">
        <f>SUM(F179+F180+F181+F182+F184+F186+F187)</f>
        <v>19948394</v>
      </c>
      <c r="G178" s="296">
        <f>SUM(G179+G180+G181+G182+G184+G186+G187)</f>
        <v>12147100</v>
      </c>
      <c r="H178" s="296">
        <f>SUM(H179+H180+H181+H182+H184+H186+H187)</f>
        <v>2431500</v>
      </c>
      <c r="I178" s="296">
        <f>SUM(I179+I180+I181+I182+I184+I186+I187)</f>
        <v>0</v>
      </c>
      <c r="J178" s="219">
        <f t="shared" si="19"/>
        <v>2444206</v>
      </c>
      <c r="K178" s="297">
        <f>SUM(K179+K180+K181+K182+K184+K186+K187)</f>
        <v>1240500</v>
      </c>
      <c r="L178" s="297">
        <f>SUM(L179+L180+L181+L182+L184+L186+L187)</f>
        <v>579300</v>
      </c>
      <c r="M178" s="297">
        <f>SUM(M179+M180+M181+M182+M184+M186+M187)</f>
        <v>284500</v>
      </c>
      <c r="N178" s="297">
        <f>SUM(N179+N180+N181+N182+N184+N186+N187)</f>
        <v>1203706</v>
      </c>
      <c r="O178" s="297">
        <f>SUM(O179+O180+O181+O182+O184+O186+O187)</f>
        <v>1200706</v>
      </c>
      <c r="P178" s="219">
        <f t="shared" si="18"/>
        <v>22392600</v>
      </c>
    </row>
    <row r="179" spans="1:16" s="19" customFormat="1" ht="16.5" thickBot="1" x14ac:dyDescent="0.3">
      <c r="A179" s="17"/>
      <c r="B179" s="48" t="s">
        <v>69</v>
      </c>
      <c r="C179" s="48" t="s">
        <v>70</v>
      </c>
      <c r="D179" s="416" t="s">
        <v>128</v>
      </c>
      <c r="E179" s="298">
        <f t="shared" ref="E179:E186" si="20">F179+I179</f>
        <v>400300</v>
      </c>
      <c r="F179" s="261">
        <v>400300</v>
      </c>
      <c r="G179" s="261">
        <v>246800</v>
      </c>
      <c r="H179" s="261">
        <v>9200</v>
      </c>
      <c r="I179" s="262"/>
      <c r="J179" s="216">
        <f t="shared" si="19"/>
        <v>12000</v>
      </c>
      <c r="K179" s="263"/>
      <c r="L179" s="245"/>
      <c r="M179" s="245"/>
      <c r="N179" s="245">
        <v>12000</v>
      </c>
      <c r="O179" s="245">
        <v>12000</v>
      </c>
      <c r="P179" s="219">
        <f t="shared" si="18"/>
        <v>412300</v>
      </c>
    </row>
    <row r="180" spans="1:16" x14ac:dyDescent="0.2">
      <c r="A180" s="20"/>
      <c r="B180" s="24">
        <v>110201</v>
      </c>
      <c r="C180" s="24" t="s">
        <v>297</v>
      </c>
      <c r="D180" s="398" t="s">
        <v>298</v>
      </c>
      <c r="E180" s="299">
        <f t="shared" si="20"/>
        <v>3122923</v>
      </c>
      <c r="F180" s="227">
        <v>3122923</v>
      </c>
      <c r="G180" s="227">
        <v>1965700</v>
      </c>
      <c r="H180" s="227">
        <v>308500</v>
      </c>
      <c r="I180" s="228"/>
      <c r="J180" s="224">
        <f t="shared" si="19"/>
        <v>454077</v>
      </c>
      <c r="K180" s="229"/>
      <c r="L180" s="227"/>
      <c r="M180" s="227"/>
      <c r="N180" s="227">
        <v>454077</v>
      </c>
      <c r="O180" s="227">
        <v>454077</v>
      </c>
      <c r="P180" s="211">
        <f t="shared" si="18"/>
        <v>3577000</v>
      </c>
    </row>
    <row r="181" spans="1:16" x14ac:dyDescent="0.2">
      <c r="A181" s="20"/>
      <c r="B181" s="21">
        <v>110202</v>
      </c>
      <c r="C181" s="21" t="s">
        <v>297</v>
      </c>
      <c r="D181" s="420" t="s">
        <v>299</v>
      </c>
      <c r="E181" s="299">
        <f t="shared" si="20"/>
        <v>1820898</v>
      </c>
      <c r="F181" s="227">
        <v>1820898</v>
      </c>
      <c r="G181" s="227">
        <v>1053600</v>
      </c>
      <c r="H181" s="227">
        <v>247100</v>
      </c>
      <c r="I181" s="228"/>
      <c r="J181" s="224">
        <f t="shared" si="19"/>
        <v>154211</v>
      </c>
      <c r="K181" s="227">
        <v>32000</v>
      </c>
      <c r="L181" s="227">
        <v>3000</v>
      </c>
      <c r="M181" s="227">
        <v>6500</v>
      </c>
      <c r="N181" s="227">
        <v>122211</v>
      </c>
      <c r="O181" s="227">
        <v>119211</v>
      </c>
      <c r="P181" s="211">
        <f t="shared" si="18"/>
        <v>1975109</v>
      </c>
    </row>
    <row r="182" spans="1:16" ht="16.5" thickBot="1" x14ac:dyDescent="0.25">
      <c r="A182" s="20"/>
      <c r="B182" s="24">
        <v>110204</v>
      </c>
      <c r="C182" s="24" t="s">
        <v>300</v>
      </c>
      <c r="D182" s="399" t="s">
        <v>301</v>
      </c>
      <c r="E182" s="299">
        <f t="shared" si="20"/>
        <v>4434989</v>
      </c>
      <c r="F182" s="233">
        <v>4434989</v>
      </c>
      <c r="G182" s="227">
        <v>2297600</v>
      </c>
      <c r="H182" s="227">
        <v>1197300</v>
      </c>
      <c r="I182" s="228"/>
      <c r="J182" s="224">
        <f t="shared" si="19"/>
        <v>695251</v>
      </c>
      <c r="K182" s="227">
        <v>408500</v>
      </c>
      <c r="L182" s="227">
        <v>4000</v>
      </c>
      <c r="M182" s="227">
        <v>262000</v>
      </c>
      <c r="N182" s="227">
        <v>286751</v>
      </c>
      <c r="O182" s="227">
        <v>286751</v>
      </c>
      <c r="P182" s="211">
        <f t="shared" si="18"/>
        <v>5130240</v>
      </c>
    </row>
    <row r="183" spans="1:16" ht="32.25" hidden="1" thickBot="1" x14ac:dyDescent="0.25">
      <c r="A183" s="20"/>
      <c r="B183" s="24"/>
      <c r="C183" s="24"/>
      <c r="D183" s="411" t="s">
        <v>99</v>
      </c>
      <c r="E183" s="299">
        <f t="shared" si="20"/>
        <v>0</v>
      </c>
      <c r="F183" s="227"/>
      <c r="G183" s="227"/>
      <c r="H183" s="227"/>
      <c r="I183" s="228"/>
      <c r="J183" s="224">
        <f t="shared" si="19"/>
        <v>0</v>
      </c>
      <c r="K183" s="227"/>
      <c r="L183" s="227"/>
      <c r="M183" s="227"/>
      <c r="N183" s="227"/>
      <c r="O183" s="227"/>
      <c r="P183" s="211">
        <f t="shared" si="18"/>
        <v>0</v>
      </c>
    </row>
    <row r="184" spans="1:16" ht="16.5" thickBot="1" x14ac:dyDescent="0.25">
      <c r="A184" s="20"/>
      <c r="B184" s="24">
        <v>110205</v>
      </c>
      <c r="C184" s="24" t="s">
        <v>140</v>
      </c>
      <c r="D184" s="398" t="s">
        <v>302</v>
      </c>
      <c r="E184" s="299">
        <f t="shared" si="20"/>
        <v>8034624</v>
      </c>
      <c r="F184" s="227">
        <v>8034624</v>
      </c>
      <c r="G184" s="227">
        <v>5851300</v>
      </c>
      <c r="H184" s="227">
        <v>651500</v>
      </c>
      <c r="I184" s="228"/>
      <c r="J184" s="224">
        <f t="shared" si="19"/>
        <v>1096167</v>
      </c>
      <c r="K184" s="227">
        <v>800000</v>
      </c>
      <c r="L184" s="227">
        <v>572300</v>
      </c>
      <c r="M184" s="227">
        <v>16000</v>
      </c>
      <c r="N184" s="227">
        <v>296167</v>
      </c>
      <c r="O184" s="227">
        <v>296167</v>
      </c>
      <c r="P184" s="211">
        <f t="shared" si="18"/>
        <v>9130791</v>
      </c>
    </row>
    <row r="185" spans="1:16" ht="32.25" hidden="1" thickBot="1" x14ac:dyDescent="0.25">
      <c r="A185" s="20"/>
      <c r="B185" s="24"/>
      <c r="C185" s="24"/>
      <c r="D185" s="411" t="s">
        <v>99</v>
      </c>
      <c r="E185" s="299">
        <f t="shared" si="20"/>
        <v>0</v>
      </c>
      <c r="F185" s="227"/>
      <c r="G185" s="227"/>
      <c r="H185" s="227"/>
      <c r="I185" s="228"/>
      <c r="J185" s="224">
        <f t="shared" si="19"/>
        <v>0</v>
      </c>
      <c r="K185" s="229"/>
      <c r="L185" s="227"/>
      <c r="M185" s="227"/>
      <c r="N185" s="227"/>
      <c r="O185" s="227"/>
      <c r="P185" s="211">
        <f t="shared" si="18"/>
        <v>0</v>
      </c>
    </row>
    <row r="186" spans="1:16" ht="16.5" thickBot="1" x14ac:dyDescent="0.25">
      <c r="A186" s="20"/>
      <c r="B186" s="24">
        <v>110502</v>
      </c>
      <c r="C186" s="24" t="s">
        <v>303</v>
      </c>
      <c r="D186" s="398" t="s">
        <v>304</v>
      </c>
      <c r="E186" s="300">
        <f t="shared" si="20"/>
        <v>2134660</v>
      </c>
      <c r="F186" s="237">
        <v>2134660</v>
      </c>
      <c r="G186" s="237">
        <v>732100</v>
      </c>
      <c r="H186" s="237">
        <v>17900</v>
      </c>
      <c r="I186" s="238"/>
      <c r="J186" s="224">
        <f t="shared" si="19"/>
        <v>32500</v>
      </c>
      <c r="K186" s="229"/>
      <c r="L186" s="227"/>
      <c r="M186" s="227"/>
      <c r="N186" s="227">
        <v>32500</v>
      </c>
      <c r="O186" s="227">
        <v>32500</v>
      </c>
      <c r="P186" s="211">
        <f t="shared" si="18"/>
        <v>2167160</v>
      </c>
    </row>
    <row r="187" spans="1:16" ht="16.5" hidden="1" thickBot="1" x14ac:dyDescent="0.25">
      <c r="A187" s="42"/>
      <c r="B187" s="72"/>
      <c r="C187" s="79">
        <v>250404</v>
      </c>
      <c r="D187" s="413" t="s">
        <v>124</v>
      </c>
      <c r="E187" s="280"/>
      <c r="F187" s="281"/>
      <c r="G187" s="282"/>
      <c r="H187" s="301"/>
      <c r="I187" s="281"/>
      <c r="J187" s="211">
        <f t="shared" si="19"/>
        <v>0</v>
      </c>
      <c r="K187" s="239"/>
      <c r="L187" s="240"/>
      <c r="M187" s="240"/>
      <c r="N187" s="240"/>
      <c r="O187" s="240"/>
      <c r="P187" s="211">
        <f t="shared" si="18"/>
        <v>0</v>
      </c>
    </row>
    <row r="188" spans="1:16" s="19" customFormat="1" ht="32.25" thickBot="1" x14ac:dyDescent="0.25">
      <c r="A188" s="77"/>
      <c r="B188" s="80" t="s">
        <v>305</v>
      </c>
      <c r="C188" s="80"/>
      <c r="D188" s="419" t="s">
        <v>308</v>
      </c>
      <c r="E188" s="296">
        <f>E189+E193+E194+E195+E197+E198+E200+E203+E204+E196+E190+E205+E191</f>
        <v>41186739</v>
      </c>
      <c r="F188" s="296">
        <f>F189+F193+F194+F195+F197+F198+F200+F203+F204+F196+F190+F205+F191</f>
        <v>41186739</v>
      </c>
      <c r="G188" s="296">
        <f>G189+G193+G194+G195+G197+G198+G200+G203+G204+G196+G190+G205+G191</f>
        <v>1194900</v>
      </c>
      <c r="H188" s="296">
        <f>H189+H193+H194+H195+H197+H198+H200+H203+H204+H196+H190+H205+H191</f>
        <v>5563048</v>
      </c>
      <c r="I188" s="296">
        <f>I189+I193+I194+I195+I197+I198+I200+I203+I204+I196+I190+I205+I191</f>
        <v>0</v>
      </c>
      <c r="J188" s="296">
        <f>J189+J193+J194+J195+J197+J198+J200+J203+J204+J196+J190+J202+J205+J191</f>
        <v>49602531</v>
      </c>
      <c r="K188" s="296">
        <f>K189+K193+K194+K195+K197+K198+K200+K203+K204+K196+K190+K205+K191</f>
        <v>0</v>
      </c>
      <c r="L188" s="296">
        <f>L189+L193+L194+L195+L197+L198+L200+L203+L204+L196+L190+L205+L191</f>
        <v>0</v>
      </c>
      <c r="M188" s="296">
        <f>M189+M193+M194+M195+M197+M198+M200+M203+M204+M196+M190+M205+M191</f>
        <v>0</v>
      </c>
      <c r="N188" s="296">
        <f>N189+N193+N194+N195+N197+N198+N200+N203+N204+N196+N190+N202+N205+N191</f>
        <v>49602531</v>
      </c>
      <c r="O188" s="296">
        <f>O189+O193+O194+O195+O197+O198+O200+O203+O204+O196+O190+O202+O205+O191</f>
        <v>49602531</v>
      </c>
      <c r="P188" s="296">
        <f>P189+P193+P194+P195+P197+P198+P200+P203+P204+P196+P190+P202+P205+P191</f>
        <v>90789270</v>
      </c>
    </row>
    <row r="189" spans="1:16" s="19" customFormat="1" ht="16.5" thickBot="1" x14ac:dyDescent="0.3">
      <c r="A189" s="17"/>
      <c r="B189" s="81" t="s">
        <v>69</v>
      </c>
      <c r="C189" s="63" t="s">
        <v>70</v>
      </c>
      <c r="D189" s="421" t="s">
        <v>167</v>
      </c>
      <c r="E189" s="298">
        <f t="shared" ref="E189:E205" si="21">F189+I189</f>
        <v>1811900</v>
      </c>
      <c r="F189" s="302">
        <v>1811900</v>
      </c>
      <c r="G189" s="302">
        <v>1194900</v>
      </c>
      <c r="H189" s="302">
        <v>75600</v>
      </c>
      <c r="I189" s="262"/>
      <c r="J189" s="303">
        <f t="shared" ref="J189:J208" si="22">SUM(K189+N189)</f>
        <v>635500</v>
      </c>
      <c r="K189" s="304"/>
      <c r="L189" s="261"/>
      <c r="M189" s="261"/>
      <c r="N189" s="262">
        <v>635500</v>
      </c>
      <c r="O189" s="262">
        <v>635500</v>
      </c>
      <c r="P189" s="216">
        <f t="shared" ref="P189:P208" si="23">SUM(E189+J189)</f>
        <v>2447400</v>
      </c>
    </row>
    <row r="190" spans="1:16" ht="16.5" thickBot="1" x14ac:dyDescent="0.3">
      <c r="A190" s="20"/>
      <c r="B190" s="82" t="s">
        <v>82</v>
      </c>
      <c r="C190" s="83" t="s">
        <v>83</v>
      </c>
      <c r="D190" s="422" t="s">
        <v>84</v>
      </c>
      <c r="E190" s="299">
        <f t="shared" si="21"/>
        <v>0</v>
      </c>
      <c r="F190" s="227"/>
      <c r="G190" s="227"/>
      <c r="H190" s="227"/>
      <c r="I190" s="228"/>
      <c r="J190" s="251">
        <f t="shared" si="22"/>
        <v>6607073</v>
      </c>
      <c r="K190" s="254"/>
      <c r="L190" s="227"/>
      <c r="M190" s="227"/>
      <c r="N190" s="228">
        <v>6607073</v>
      </c>
      <c r="O190" s="228">
        <v>6607073</v>
      </c>
      <c r="P190" s="224">
        <f t="shared" si="23"/>
        <v>6607073</v>
      </c>
    </row>
    <row r="191" spans="1:16" ht="16.5" thickBot="1" x14ac:dyDescent="0.25">
      <c r="A191" s="20"/>
      <c r="B191" s="84">
        <v>100102</v>
      </c>
      <c r="C191" s="64" t="s">
        <v>83</v>
      </c>
      <c r="D191" s="399" t="s">
        <v>309</v>
      </c>
      <c r="E191" s="299">
        <f t="shared" si="21"/>
        <v>0</v>
      </c>
      <c r="F191" s="227"/>
      <c r="G191" s="227"/>
      <c r="H191" s="227"/>
      <c r="I191" s="228"/>
      <c r="J191" s="251">
        <f t="shared" si="22"/>
        <v>7380000</v>
      </c>
      <c r="K191" s="254"/>
      <c r="L191" s="227"/>
      <c r="M191" s="227"/>
      <c r="N191" s="228">
        <v>7380000</v>
      </c>
      <c r="O191" s="228">
        <v>7380000</v>
      </c>
      <c r="P191" s="224">
        <f t="shared" si="23"/>
        <v>7380000</v>
      </c>
    </row>
    <row r="192" spans="1:16" ht="16.5" hidden="1" thickBot="1" x14ac:dyDescent="0.3">
      <c r="A192" s="20"/>
      <c r="B192" s="84" t="s">
        <v>310</v>
      </c>
      <c r="C192" s="64"/>
      <c r="D192" s="403" t="s">
        <v>311</v>
      </c>
      <c r="E192" s="299">
        <f t="shared" si="21"/>
        <v>0</v>
      </c>
      <c r="F192" s="227"/>
      <c r="G192" s="227"/>
      <c r="H192" s="227"/>
      <c r="I192" s="228"/>
      <c r="J192" s="251">
        <f t="shared" si="22"/>
        <v>0</v>
      </c>
      <c r="K192" s="254"/>
      <c r="L192" s="227"/>
      <c r="M192" s="227"/>
      <c r="N192" s="227"/>
      <c r="O192" s="227"/>
      <c r="P192" s="224">
        <f t="shared" si="23"/>
        <v>0</v>
      </c>
    </row>
    <row r="193" spans="1:16" ht="16.5" thickBot="1" x14ac:dyDescent="0.25">
      <c r="A193" s="20"/>
      <c r="B193" s="84">
        <v>100203</v>
      </c>
      <c r="C193" s="64" t="s">
        <v>313</v>
      </c>
      <c r="D193" s="399" t="s">
        <v>314</v>
      </c>
      <c r="E193" s="299">
        <f>F193+I193</f>
        <v>26908387</v>
      </c>
      <c r="F193" s="227">
        <v>26908387</v>
      </c>
      <c r="G193" s="227"/>
      <c r="H193" s="227">
        <v>5487448</v>
      </c>
      <c r="I193" s="228"/>
      <c r="J193" s="251">
        <f>SUM(K193+N193)</f>
        <v>6121715</v>
      </c>
      <c r="K193" s="254"/>
      <c r="L193" s="227"/>
      <c r="M193" s="227"/>
      <c r="N193" s="228">
        <v>6121715</v>
      </c>
      <c r="O193" s="228">
        <v>6121715</v>
      </c>
      <c r="P193" s="224">
        <f>SUM(E193+J193)</f>
        <v>33030102</v>
      </c>
    </row>
    <row r="194" spans="1:16" ht="31.5" customHeight="1" thickBot="1" x14ac:dyDescent="0.25">
      <c r="A194" s="20"/>
      <c r="B194" s="84" t="s">
        <v>217</v>
      </c>
      <c r="C194" s="64" t="s">
        <v>313</v>
      </c>
      <c r="D194" s="399" t="s">
        <v>218</v>
      </c>
      <c r="E194" s="299">
        <f t="shared" si="21"/>
        <v>845250</v>
      </c>
      <c r="F194" s="227">
        <v>845250</v>
      </c>
      <c r="G194" s="227"/>
      <c r="H194" s="227"/>
      <c r="I194" s="228"/>
      <c r="J194" s="251">
        <f t="shared" si="22"/>
        <v>0</v>
      </c>
      <c r="K194" s="254"/>
      <c r="L194" s="227"/>
      <c r="M194" s="227"/>
      <c r="N194" s="228"/>
      <c r="O194" s="228"/>
      <c r="P194" s="224">
        <f t="shared" si="23"/>
        <v>845250</v>
      </c>
    </row>
    <row r="195" spans="1:16" ht="16.5" hidden="1" thickBot="1" x14ac:dyDescent="0.25">
      <c r="A195" s="20"/>
      <c r="B195" s="85" t="s">
        <v>315</v>
      </c>
      <c r="C195" s="86" t="s">
        <v>313</v>
      </c>
      <c r="D195" s="398" t="s">
        <v>316</v>
      </c>
      <c r="E195" s="299">
        <f t="shared" si="21"/>
        <v>0</v>
      </c>
      <c r="F195" s="227"/>
      <c r="G195" s="227"/>
      <c r="H195" s="227"/>
      <c r="I195" s="228"/>
      <c r="J195" s="251">
        <f t="shared" si="22"/>
        <v>0</v>
      </c>
      <c r="K195" s="254"/>
      <c r="L195" s="227"/>
      <c r="M195" s="227"/>
      <c r="N195" s="228">
        <v>0</v>
      </c>
      <c r="O195" s="228">
        <v>0</v>
      </c>
      <c r="P195" s="224">
        <f t="shared" si="23"/>
        <v>0</v>
      </c>
    </row>
    <row r="196" spans="1:16" ht="16.5" thickBot="1" x14ac:dyDescent="0.25">
      <c r="A196" s="20"/>
      <c r="B196" s="87" t="s">
        <v>317</v>
      </c>
      <c r="C196" s="88" t="s">
        <v>313</v>
      </c>
      <c r="D196" s="413" t="s">
        <v>318</v>
      </c>
      <c r="E196" s="299">
        <f t="shared" si="21"/>
        <v>99702</v>
      </c>
      <c r="F196" s="227">
        <v>99702</v>
      </c>
      <c r="G196" s="227"/>
      <c r="H196" s="227"/>
      <c r="I196" s="228"/>
      <c r="J196" s="251">
        <f t="shared" si="22"/>
        <v>0</v>
      </c>
      <c r="K196" s="254"/>
      <c r="L196" s="227"/>
      <c r="M196" s="227"/>
      <c r="N196" s="228">
        <v>0</v>
      </c>
      <c r="O196" s="228">
        <v>0</v>
      </c>
      <c r="P196" s="224">
        <f t="shared" si="23"/>
        <v>99702</v>
      </c>
    </row>
    <row r="197" spans="1:16" ht="32.25" thickBot="1" x14ac:dyDescent="0.25">
      <c r="A197" s="20"/>
      <c r="B197" s="89">
        <v>100302</v>
      </c>
      <c r="C197" s="90">
        <v>620</v>
      </c>
      <c r="D197" s="413" t="s">
        <v>319</v>
      </c>
      <c r="E197" s="299">
        <f t="shared" si="21"/>
        <v>0</v>
      </c>
      <c r="F197" s="227"/>
      <c r="G197" s="227"/>
      <c r="H197" s="227"/>
      <c r="I197" s="228"/>
      <c r="J197" s="251">
        <f t="shared" si="22"/>
        <v>119924</v>
      </c>
      <c r="K197" s="254"/>
      <c r="L197" s="227"/>
      <c r="M197" s="227"/>
      <c r="N197" s="227">
        <v>119924</v>
      </c>
      <c r="O197" s="227">
        <v>119924</v>
      </c>
      <c r="P197" s="224">
        <f t="shared" si="23"/>
        <v>119924</v>
      </c>
    </row>
    <row r="198" spans="1:16" ht="111" hidden="1" thickBot="1" x14ac:dyDescent="0.25">
      <c r="A198" s="20"/>
      <c r="B198" s="91">
        <v>100602</v>
      </c>
      <c r="C198" s="92">
        <v>640</v>
      </c>
      <c r="D198" s="423" t="s">
        <v>320</v>
      </c>
      <c r="E198" s="299">
        <f t="shared" si="21"/>
        <v>0</v>
      </c>
      <c r="F198" s="227"/>
      <c r="G198" s="227"/>
      <c r="H198" s="227"/>
      <c r="I198" s="228"/>
      <c r="J198" s="251">
        <f t="shared" si="22"/>
        <v>0</v>
      </c>
      <c r="K198" s="254"/>
      <c r="L198" s="227"/>
      <c r="M198" s="227"/>
      <c r="N198" s="227"/>
      <c r="O198" s="227"/>
      <c r="P198" s="224">
        <f t="shared" si="23"/>
        <v>0</v>
      </c>
    </row>
    <row r="199" spans="1:16" ht="111" hidden="1" thickBot="1" x14ac:dyDescent="0.25">
      <c r="A199" s="20"/>
      <c r="B199" s="93" t="s">
        <v>286</v>
      </c>
      <c r="C199" s="94"/>
      <c r="D199" s="423" t="s">
        <v>321</v>
      </c>
      <c r="E199" s="299">
        <f t="shared" si="21"/>
        <v>0</v>
      </c>
      <c r="F199" s="227"/>
      <c r="G199" s="227"/>
      <c r="H199" s="227"/>
      <c r="I199" s="228"/>
      <c r="J199" s="251">
        <f t="shared" si="22"/>
        <v>0</v>
      </c>
      <c r="K199" s="254"/>
      <c r="L199" s="227"/>
      <c r="M199" s="227"/>
      <c r="N199" s="227"/>
      <c r="O199" s="227"/>
      <c r="P199" s="224">
        <f t="shared" si="23"/>
        <v>0</v>
      </c>
    </row>
    <row r="200" spans="1:16" ht="31.5" customHeight="1" thickBot="1" x14ac:dyDescent="0.25">
      <c r="A200" s="20"/>
      <c r="B200" s="84">
        <v>170703</v>
      </c>
      <c r="C200" s="64" t="s">
        <v>322</v>
      </c>
      <c r="D200" s="399" t="s">
        <v>323</v>
      </c>
      <c r="E200" s="299">
        <f t="shared" si="21"/>
        <v>9800000</v>
      </c>
      <c r="F200" s="227">
        <v>9800000</v>
      </c>
      <c r="G200" s="227"/>
      <c r="H200" s="227"/>
      <c r="I200" s="228"/>
      <c r="J200" s="251">
        <f t="shared" si="22"/>
        <v>22989320</v>
      </c>
      <c r="K200" s="254"/>
      <c r="L200" s="227"/>
      <c r="M200" s="227"/>
      <c r="N200" s="227">
        <v>22989320</v>
      </c>
      <c r="O200" s="227">
        <v>22989320</v>
      </c>
      <c r="P200" s="224">
        <f t="shared" si="23"/>
        <v>32789320</v>
      </c>
    </row>
    <row r="201" spans="1:16" ht="48" hidden="1" thickBot="1" x14ac:dyDescent="0.25">
      <c r="A201" s="20"/>
      <c r="B201" s="95" t="s">
        <v>286</v>
      </c>
      <c r="C201" s="96"/>
      <c r="D201" s="424" t="s">
        <v>324</v>
      </c>
      <c r="E201" s="299">
        <f t="shared" si="21"/>
        <v>0</v>
      </c>
      <c r="F201" s="227"/>
      <c r="G201" s="227"/>
      <c r="H201" s="227"/>
      <c r="I201" s="228"/>
      <c r="J201" s="251">
        <f t="shared" si="22"/>
        <v>0</v>
      </c>
      <c r="K201" s="254"/>
      <c r="L201" s="227"/>
      <c r="M201" s="227"/>
      <c r="N201" s="227"/>
      <c r="O201" s="227"/>
      <c r="P201" s="224">
        <f t="shared" si="23"/>
        <v>0</v>
      </c>
    </row>
    <row r="202" spans="1:16" ht="16.5" thickBot="1" x14ac:dyDescent="0.25">
      <c r="A202" s="20"/>
      <c r="B202" s="95">
        <v>180107</v>
      </c>
      <c r="C202" s="335">
        <v>470</v>
      </c>
      <c r="D202" s="425" t="s">
        <v>102</v>
      </c>
      <c r="E202" s="336">
        <f t="shared" si="21"/>
        <v>0</v>
      </c>
      <c r="F202" s="227"/>
      <c r="G202" s="227"/>
      <c r="H202" s="227"/>
      <c r="I202" s="228"/>
      <c r="J202" s="251">
        <f t="shared" si="22"/>
        <v>408777</v>
      </c>
      <c r="K202" s="254"/>
      <c r="L202" s="227"/>
      <c r="M202" s="227"/>
      <c r="N202" s="227">
        <v>408777</v>
      </c>
      <c r="O202" s="227">
        <v>408777</v>
      </c>
      <c r="P202" s="224">
        <f t="shared" si="23"/>
        <v>408777</v>
      </c>
    </row>
    <row r="203" spans="1:16" ht="32.25" thickBot="1" x14ac:dyDescent="0.25">
      <c r="A203" s="20"/>
      <c r="B203" s="84" t="s">
        <v>96</v>
      </c>
      <c r="C203" s="64" t="s">
        <v>97</v>
      </c>
      <c r="D203" s="357" t="s">
        <v>98</v>
      </c>
      <c r="E203" s="299">
        <f t="shared" si="21"/>
        <v>0</v>
      </c>
      <c r="F203" s="227"/>
      <c r="G203" s="227"/>
      <c r="H203" s="227"/>
      <c r="I203" s="228"/>
      <c r="J203" s="305">
        <f t="shared" si="22"/>
        <v>4390222</v>
      </c>
      <c r="K203" s="254"/>
      <c r="L203" s="240"/>
      <c r="M203" s="240"/>
      <c r="N203" s="346">
        <v>4390222</v>
      </c>
      <c r="O203" s="346">
        <v>4390222</v>
      </c>
      <c r="P203" s="224">
        <f t="shared" si="23"/>
        <v>4390222</v>
      </c>
    </row>
    <row r="204" spans="1:16" s="453" customFormat="1" ht="32.25" thickBot="1" x14ac:dyDescent="0.25">
      <c r="A204" s="449"/>
      <c r="B204" s="97" t="s">
        <v>111</v>
      </c>
      <c r="C204" s="98" t="s">
        <v>112</v>
      </c>
      <c r="D204" s="450" t="s">
        <v>113</v>
      </c>
      <c r="E204" s="300">
        <f t="shared" si="21"/>
        <v>1721500</v>
      </c>
      <c r="F204" s="237">
        <v>1721500</v>
      </c>
      <c r="G204" s="237"/>
      <c r="H204" s="237"/>
      <c r="I204" s="238"/>
      <c r="J204" s="305">
        <f t="shared" si="22"/>
        <v>0</v>
      </c>
      <c r="K204" s="451"/>
      <c r="L204" s="452"/>
      <c r="M204" s="452"/>
      <c r="N204" s="452"/>
      <c r="O204" s="452"/>
      <c r="P204" s="224">
        <f t="shared" si="23"/>
        <v>1721500</v>
      </c>
    </row>
    <row r="205" spans="1:16" ht="16.5" thickBot="1" x14ac:dyDescent="0.25">
      <c r="A205" s="42"/>
      <c r="B205" s="97" t="s">
        <v>289</v>
      </c>
      <c r="C205" s="98" t="s">
        <v>119</v>
      </c>
      <c r="D205" s="357" t="s">
        <v>124</v>
      </c>
      <c r="E205" s="300">
        <f t="shared" si="21"/>
        <v>0</v>
      </c>
      <c r="F205" s="237"/>
      <c r="G205" s="237"/>
      <c r="H205" s="237"/>
      <c r="I205" s="238"/>
      <c r="J205" s="305">
        <f t="shared" si="22"/>
        <v>950000</v>
      </c>
      <c r="K205" s="257"/>
      <c r="L205" s="347"/>
      <c r="M205" s="347"/>
      <c r="N205" s="347">
        <v>950000</v>
      </c>
      <c r="O205" s="347">
        <v>950000</v>
      </c>
      <c r="P205" s="224">
        <f t="shared" si="23"/>
        <v>950000</v>
      </c>
    </row>
    <row r="206" spans="1:16" ht="16.5" thickBot="1" x14ac:dyDescent="0.25">
      <c r="A206" s="15"/>
      <c r="B206" s="45" t="s">
        <v>325</v>
      </c>
      <c r="C206" s="45"/>
      <c r="D206" s="414" t="s">
        <v>326</v>
      </c>
      <c r="E206" s="258">
        <f>SUM(E207:E211)</f>
        <v>655000</v>
      </c>
      <c r="F206" s="258">
        <f>SUM(F207:F211)</f>
        <v>655000</v>
      </c>
      <c r="G206" s="287">
        <f>SUM(G207:G211)</f>
        <v>352300</v>
      </c>
      <c r="H206" s="306">
        <f>SUM(H207:H211)</f>
        <v>29100</v>
      </c>
      <c r="I206" s="306">
        <f>SUM(I207:I211)</f>
        <v>0</v>
      </c>
      <c r="J206" s="211">
        <f t="shared" si="22"/>
        <v>1149999</v>
      </c>
      <c r="K206" s="307">
        <f>SUM(K207:K211)</f>
        <v>0</v>
      </c>
      <c r="L206" s="308">
        <f>SUM(L207:L211)</f>
        <v>0</v>
      </c>
      <c r="M206" s="308">
        <f>SUM(M207:M211)</f>
        <v>0</v>
      </c>
      <c r="N206" s="308">
        <f>SUM(N207:N211)</f>
        <v>1149999</v>
      </c>
      <c r="O206" s="309">
        <f>SUM(O207:O211)</f>
        <v>1149999</v>
      </c>
      <c r="P206" s="211">
        <f t="shared" si="23"/>
        <v>1804999</v>
      </c>
    </row>
    <row r="207" spans="1:16" s="19" customFormat="1" ht="16.5" thickBot="1" x14ac:dyDescent="0.3">
      <c r="A207" s="17"/>
      <c r="B207" s="48" t="s">
        <v>69</v>
      </c>
      <c r="C207" s="48" t="s">
        <v>70</v>
      </c>
      <c r="D207" s="416" t="s">
        <v>167</v>
      </c>
      <c r="E207" s="298">
        <f>F207+I207</f>
        <v>485000</v>
      </c>
      <c r="F207" s="233">
        <v>485000</v>
      </c>
      <c r="G207" s="233">
        <v>352300</v>
      </c>
      <c r="H207" s="233">
        <v>29100</v>
      </c>
      <c r="I207" s="262"/>
      <c r="J207" s="216">
        <f t="shared" si="22"/>
        <v>0</v>
      </c>
      <c r="K207" s="263"/>
      <c r="L207" s="245"/>
      <c r="M207" s="245"/>
      <c r="N207" s="245"/>
      <c r="O207" s="245"/>
      <c r="P207" s="219">
        <f t="shared" si="23"/>
        <v>485000</v>
      </c>
    </row>
    <row r="208" spans="1:16" s="19" customFormat="1" ht="16.5" hidden="1" thickBot="1" x14ac:dyDescent="0.25">
      <c r="A208" s="51"/>
      <c r="B208" s="53" t="s">
        <v>89</v>
      </c>
      <c r="C208" s="53" t="s">
        <v>90</v>
      </c>
      <c r="D208" s="409" t="s">
        <v>91</v>
      </c>
      <c r="E208" s="299">
        <f>F208+I208</f>
        <v>0</v>
      </c>
      <c r="F208" s="233"/>
      <c r="G208" s="233"/>
      <c r="H208" s="233"/>
      <c r="I208" s="310"/>
      <c r="J208" s="216">
        <f t="shared" si="22"/>
        <v>0</v>
      </c>
      <c r="K208" s="264"/>
      <c r="L208" s="233"/>
      <c r="M208" s="233"/>
      <c r="N208" s="233"/>
      <c r="O208" s="233"/>
      <c r="P208" s="219">
        <f t="shared" si="23"/>
        <v>0</v>
      </c>
    </row>
    <row r="209" spans="1:16" s="19" customFormat="1" ht="16.5" hidden="1" thickBot="1" x14ac:dyDescent="0.25">
      <c r="A209" s="51"/>
      <c r="B209" s="53" t="s">
        <v>100</v>
      </c>
      <c r="C209" s="53"/>
      <c r="D209" s="409"/>
      <c r="E209" s="299"/>
      <c r="F209" s="233"/>
      <c r="G209" s="233"/>
      <c r="H209" s="233"/>
      <c r="I209" s="310"/>
      <c r="J209" s="216"/>
      <c r="K209" s="264"/>
      <c r="L209" s="233"/>
      <c r="M209" s="233"/>
      <c r="N209" s="233"/>
      <c r="O209" s="233"/>
      <c r="P209" s="219"/>
    </row>
    <row r="210" spans="1:16" s="19" customFormat="1" ht="32.25" hidden="1" thickBot="1" x14ac:dyDescent="0.25">
      <c r="A210" s="57"/>
      <c r="B210" s="99" t="s">
        <v>96</v>
      </c>
      <c r="C210" s="99" t="s">
        <v>97</v>
      </c>
      <c r="D210" s="357" t="s">
        <v>98</v>
      </c>
      <c r="E210" s="299">
        <f>F210+I210</f>
        <v>0</v>
      </c>
      <c r="F210" s="272"/>
      <c r="G210" s="272"/>
      <c r="H210" s="272"/>
      <c r="I210" s="295"/>
      <c r="J210" s="216">
        <f>SUM(K210+N210)</f>
        <v>0</v>
      </c>
      <c r="K210" s="271"/>
      <c r="L210" s="272"/>
      <c r="M210" s="272"/>
      <c r="N210" s="272"/>
      <c r="O210" s="272"/>
      <c r="P210" s="219">
        <f>SUM(E210+J210)</f>
        <v>0</v>
      </c>
    </row>
    <row r="211" spans="1:16" s="19" customFormat="1" ht="16.5" thickBot="1" x14ac:dyDescent="0.25">
      <c r="A211" s="57"/>
      <c r="B211" s="76">
        <v>250404</v>
      </c>
      <c r="C211" s="76" t="s">
        <v>119</v>
      </c>
      <c r="D211" s="426" t="s">
        <v>124</v>
      </c>
      <c r="E211" s="300">
        <f>F211+I211</f>
        <v>170000</v>
      </c>
      <c r="F211" s="311">
        <v>170000</v>
      </c>
      <c r="G211" s="311"/>
      <c r="H211" s="311"/>
      <c r="I211" s="312"/>
      <c r="J211" s="216">
        <f>SUM(K211+N211)</f>
        <v>1149999</v>
      </c>
      <c r="K211" s="271"/>
      <c r="L211" s="272"/>
      <c r="M211" s="272"/>
      <c r="N211" s="272">
        <v>1149999</v>
      </c>
      <c r="O211" s="272">
        <v>1149999</v>
      </c>
      <c r="P211" s="219">
        <f>SUM(E211+J211)</f>
        <v>1319999</v>
      </c>
    </row>
    <row r="212" spans="1:16" s="19" customFormat="1" ht="32.25" thickBot="1" x14ac:dyDescent="0.25">
      <c r="A212" s="77"/>
      <c r="B212" s="80" t="s">
        <v>327</v>
      </c>
      <c r="C212" s="80"/>
      <c r="D212" s="419" t="s">
        <v>328</v>
      </c>
      <c r="E212" s="313">
        <f>SUM(E234+E232+E213)</f>
        <v>926802</v>
      </c>
      <c r="F212" s="313">
        <f>SUM(F234+F232+F213)</f>
        <v>926802</v>
      </c>
      <c r="G212" s="313">
        <f>SUM(G234+G232+G213)</f>
        <v>650300</v>
      </c>
      <c r="H212" s="313">
        <f>SUM(H234+H232+H213)</f>
        <v>34100</v>
      </c>
      <c r="I212" s="313">
        <f>SUM(I234+I232+I213)</f>
        <v>0</v>
      </c>
      <c r="J212" s="297">
        <f>SUM(J213:J236)-J235</f>
        <v>22696384</v>
      </c>
      <c r="K212" s="297">
        <f>SUM(K213:K232)</f>
        <v>0</v>
      </c>
      <c r="L212" s="297">
        <f>SUM(L213:L232)</f>
        <v>0</v>
      </c>
      <c r="M212" s="297">
        <f>SUM(M213:M232)</f>
        <v>0</v>
      </c>
      <c r="N212" s="297">
        <f>SUM(N213:N232)</f>
        <v>22696384</v>
      </c>
      <c r="O212" s="297">
        <f>SUM(O213:O232)</f>
        <v>22696384</v>
      </c>
      <c r="P212" s="297">
        <f>SUM(P234+P232+P213+P214+P215+P225+P220+P218+P231+P228+P216+P217+P219+P229+P226)</f>
        <v>23413947</v>
      </c>
    </row>
    <row r="213" spans="1:16" s="19" customFormat="1" ht="16.5" thickBot="1" x14ac:dyDescent="0.3">
      <c r="A213" s="17"/>
      <c r="B213" s="100" t="s">
        <v>69</v>
      </c>
      <c r="C213" s="100" t="s">
        <v>70</v>
      </c>
      <c r="D213" s="416" t="s">
        <v>128</v>
      </c>
      <c r="E213" s="298">
        <f t="shared" ref="E213:E236" si="24">F213+I213</f>
        <v>926802</v>
      </c>
      <c r="F213" s="261">
        <v>926802</v>
      </c>
      <c r="G213" s="261">
        <v>650300</v>
      </c>
      <c r="H213" s="261">
        <v>34100</v>
      </c>
      <c r="I213" s="262"/>
      <c r="J213" s="216">
        <f t="shared" ref="J213:J236" si="25">SUM(K213+N213)</f>
        <v>402289</v>
      </c>
      <c r="K213" s="263"/>
      <c r="L213" s="245"/>
      <c r="M213" s="245"/>
      <c r="N213" s="245">
        <v>402289</v>
      </c>
      <c r="O213" s="245">
        <v>402289</v>
      </c>
      <c r="P213" s="219">
        <f t="shared" ref="P213:P236" si="26">SUM(E213+J213)</f>
        <v>1329091</v>
      </c>
    </row>
    <row r="214" spans="1:16" s="19" customFormat="1" ht="16.5" thickBot="1" x14ac:dyDescent="0.25">
      <c r="A214" s="51"/>
      <c r="B214" s="100" t="s">
        <v>129</v>
      </c>
      <c r="C214" s="100" t="s">
        <v>130</v>
      </c>
      <c r="D214" s="398" t="s">
        <v>131</v>
      </c>
      <c r="E214" s="299">
        <f t="shared" si="24"/>
        <v>0</v>
      </c>
      <c r="F214" s="233"/>
      <c r="G214" s="233"/>
      <c r="H214" s="233"/>
      <c r="I214" s="310"/>
      <c r="J214" s="216">
        <f t="shared" ref="J214:J220" si="27">SUM(K214+N214)</f>
        <v>1712281</v>
      </c>
      <c r="K214" s="263"/>
      <c r="L214" s="245"/>
      <c r="M214" s="245"/>
      <c r="N214" s="245">
        <v>1712281</v>
      </c>
      <c r="O214" s="245">
        <v>1712281</v>
      </c>
      <c r="P214" s="219">
        <f t="shared" ref="P214:P219" si="28">SUM(E214+J214)</f>
        <v>1712281</v>
      </c>
    </row>
    <row r="215" spans="1:16" s="19" customFormat="1" ht="32.25" thickBot="1" x14ac:dyDescent="0.25">
      <c r="A215" s="51"/>
      <c r="B215" s="100" t="s">
        <v>132</v>
      </c>
      <c r="C215" s="100" t="s">
        <v>133</v>
      </c>
      <c r="D215" s="399" t="s">
        <v>134</v>
      </c>
      <c r="E215" s="299">
        <f t="shared" si="24"/>
        <v>0</v>
      </c>
      <c r="F215" s="233"/>
      <c r="G215" s="233"/>
      <c r="H215" s="233"/>
      <c r="I215" s="310"/>
      <c r="J215" s="216">
        <f t="shared" si="27"/>
        <v>6107035</v>
      </c>
      <c r="K215" s="263"/>
      <c r="L215" s="245"/>
      <c r="M215" s="245"/>
      <c r="N215" s="245">
        <v>6107035</v>
      </c>
      <c r="O215" s="245">
        <v>6107035</v>
      </c>
      <c r="P215" s="219">
        <f t="shared" si="28"/>
        <v>6107035</v>
      </c>
    </row>
    <row r="216" spans="1:16" s="19" customFormat="1" ht="16.5" hidden="1" thickBot="1" x14ac:dyDescent="0.25">
      <c r="A216" s="51"/>
      <c r="B216" s="100" t="s">
        <v>135</v>
      </c>
      <c r="C216" s="100"/>
      <c r="D216" s="427" t="s">
        <v>329</v>
      </c>
      <c r="E216" s="299">
        <f t="shared" si="24"/>
        <v>0</v>
      </c>
      <c r="F216" s="233"/>
      <c r="G216" s="233"/>
      <c r="H216" s="233"/>
      <c r="I216" s="310"/>
      <c r="J216" s="216">
        <f t="shared" si="27"/>
        <v>0</v>
      </c>
      <c r="K216" s="263"/>
      <c r="L216" s="245"/>
      <c r="M216" s="245"/>
      <c r="N216" s="245"/>
      <c r="O216" s="245"/>
      <c r="P216" s="219">
        <f t="shared" si="28"/>
        <v>0</v>
      </c>
    </row>
    <row r="217" spans="1:16" s="19" customFormat="1" ht="16.5" thickBot="1" x14ac:dyDescent="0.25">
      <c r="A217" s="51"/>
      <c r="B217" s="100" t="s">
        <v>139</v>
      </c>
      <c r="C217" s="100" t="s">
        <v>140</v>
      </c>
      <c r="D217" s="399" t="s">
        <v>141</v>
      </c>
      <c r="E217" s="299">
        <f t="shared" si="24"/>
        <v>0</v>
      </c>
      <c r="F217" s="233"/>
      <c r="G217" s="233"/>
      <c r="H217" s="233"/>
      <c r="I217" s="310"/>
      <c r="J217" s="216">
        <f t="shared" si="27"/>
        <v>1968</v>
      </c>
      <c r="K217" s="263"/>
      <c r="L217" s="245"/>
      <c r="M217" s="245"/>
      <c r="N217" s="245">
        <v>1968</v>
      </c>
      <c r="O217" s="245">
        <v>1968</v>
      </c>
      <c r="P217" s="219">
        <f t="shared" si="28"/>
        <v>1968</v>
      </c>
    </row>
    <row r="218" spans="1:16" s="19" customFormat="1" ht="16.5" thickBot="1" x14ac:dyDescent="0.25">
      <c r="A218" s="51"/>
      <c r="B218" s="100" t="s">
        <v>142</v>
      </c>
      <c r="C218" s="100" t="s">
        <v>143</v>
      </c>
      <c r="D218" s="399" t="s">
        <v>144</v>
      </c>
      <c r="E218" s="299">
        <f t="shared" si="24"/>
        <v>0</v>
      </c>
      <c r="F218" s="233"/>
      <c r="G218" s="233"/>
      <c r="H218" s="233"/>
      <c r="I218" s="310"/>
      <c r="J218" s="216">
        <f t="shared" si="27"/>
        <v>296000</v>
      </c>
      <c r="K218" s="263"/>
      <c r="L218" s="245"/>
      <c r="M218" s="245"/>
      <c r="N218" s="245">
        <v>296000</v>
      </c>
      <c r="O218" s="245">
        <v>296000</v>
      </c>
      <c r="P218" s="219">
        <f t="shared" si="28"/>
        <v>296000</v>
      </c>
    </row>
    <row r="219" spans="1:16" s="19" customFormat="1" ht="16.5" hidden="1" thickBot="1" x14ac:dyDescent="0.25">
      <c r="A219" s="51"/>
      <c r="B219" s="100" t="s">
        <v>149</v>
      </c>
      <c r="C219" s="100" t="s">
        <v>143</v>
      </c>
      <c r="D219" s="398" t="s">
        <v>150</v>
      </c>
      <c r="E219" s="299">
        <f t="shared" si="24"/>
        <v>0</v>
      </c>
      <c r="F219" s="233"/>
      <c r="G219" s="233"/>
      <c r="H219" s="233"/>
      <c r="I219" s="310"/>
      <c r="J219" s="216">
        <f t="shared" si="27"/>
        <v>0</v>
      </c>
      <c r="K219" s="263"/>
      <c r="L219" s="245"/>
      <c r="M219" s="245"/>
      <c r="N219" s="245"/>
      <c r="O219" s="245"/>
      <c r="P219" s="219">
        <f t="shared" si="28"/>
        <v>0</v>
      </c>
    </row>
    <row r="220" spans="1:16" s="19" customFormat="1" ht="16.5" thickBot="1" x14ac:dyDescent="0.25">
      <c r="A220" s="51"/>
      <c r="B220" s="100" t="s">
        <v>168</v>
      </c>
      <c r="C220" s="100" t="s">
        <v>169</v>
      </c>
      <c r="D220" s="428" t="s">
        <v>170</v>
      </c>
      <c r="E220" s="299">
        <f t="shared" si="24"/>
        <v>0</v>
      </c>
      <c r="F220" s="233"/>
      <c r="G220" s="233"/>
      <c r="H220" s="233"/>
      <c r="I220" s="310"/>
      <c r="J220" s="216">
        <f t="shared" si="27"/>
        <v>1353800</v>
      </c>
      <c r="K220" s="263"/>
      <c r="L220" s="245"/>
      <c r="M220" s="245"/>
      <c r="N220" s="245">
        <v>1353800</v>
      </c>
      <c r="O220" s="245">
        <v>1353800</v>
      </c>
      <c r="P220" s="219">
        <f t="shared" si="26"/>
        <v>1353800</v>
      </c>
    </row>
    <row r="221" spans="1:16" s="19" customFormat="1" ht="16.5" thickBot="1" x14ac:dyDescent="0.25">
      <c r="A221" s="51"/>
      <c r="B221" s="100" t="s">
        <v>171</v>
      </c>
      <c r="C221" s="21" t="s">
        <v>169</v>
      </c>
      <c r="D221" s="368" t="s">
        <v>172</v>
      </c>
      <c r="E221" s="299">
        <f t="shared" si="24"/>
        <v>0</v>
      </c>
      <c r="F221" s="233"/>
      <c r="G221" s="233"/>
      <c r="H221" s="233"/>
      <c r="I221" s="310"/>
      <c r="J221" s="216">
        <f t="shared" si="25"/>
        <v>65200</v>
      </c>
      <c r="K221" s="263"/>
      <c r="L221" s="245"/>
      <c r="M221" s="245"/>
      <c r="N221" s="245">
        <v>65200</v>
      </c>
      <c r="O221" s="245">
        <v>65200</v>
      </c>
      <c r="P221" s="219">
        <f t="shared" si="26"/>
        <v>65200</v>
      </c>
    </row>
    <row r="222" spans="1:16" s="19" customFormat="1" ht="16.5" thickBot="1" x14ac:dyDescent="0.25">
      <c r="A222" s="51"/>
      <c r="B222" s="100" t="s">
        <v>191</v>
      </c>
      <c r="C222" s="21" t="s">
        <v>192</v>
      </c>
      <c r="D222" s="375" t="s">
        <v>193</v>
      </c>
      <c r="E222" s="299">
        <f t="shared" si="24"/>
        <v>0</v>
      </c>
      <c r="F222" s="233"/>
      <c r="G222" s="233"/>
      <c r="H222" s="233"/>
      <c r="I222" s="310"/>
      <c r="J222" s="216">
        <f t="shared" si="25"/>
        <v>76000</v>
      </c>
      <c r="K222" s="263"/>
      <c r="L222" s="245"/>
      <c r="M222" s="245"/>
      <c r="N222" s="245">
        <v>76000</v>
      </c>
      <c r="O222" s="245">
        <v>76000</v>
      </c>
      <c r="P222" s="219">
        <f t="shared" si="26"/>
        <v>76000</v>
      </c>
    </row>
    <row r="223" spans="1:16" s="19" customFormat="1" ht="32.25" thickBot="1" x14ac:dyDescent="0.25">
      <c r="A223" s="51"/>
      <c r="B223" s="100" t="s">
        <v>282</v>
      </c>
      <c r="C223" s="21" t="s">
        <v>269</v>
      </c>
      <c r="D223" s="398" t="s">
        <v>283</v>
      </c>
      <c r="E223" s="299">
        <f>F223+I223</f>
        <v>0</v>
      </c>
      <c r="F223" s="233"/>
      <c r="G223" s="233"/>
      <c r="H223" s="233"/>
      <c r="I223" s="310"/>
      <c r="J223" s="216">
        <f>SUM(K223+N223)</f>
        <v>5000</v>
      </c>
      <c r="K223" s="263"/>
      <c r="L223" s="245"/>
      <c r="M223" s="245"/>
      <c r="N223" s="245">
        <v>5000</v>
      </c>
      <c r="O223" s="245">
        <v>5000</v>
      </c>
      <c r="P223" s="219">
        <f>SUM(E223+J223)</f>
        <v>5000</v>
      </c>
    </row>
    <row r="224" spans="1:16" s="19" customFormat="1" ht="16.5" thickBot="1" x14ac:dyDescent="0.25">
      <c r="A224" s="51"/>
      <c r="B224" s="100" t="s">
        <v>330</v>
      </c>
      <c r="C224" s="100" t="s">
        <v>83</v>
      </c>
      <c r="D224" s="399" t="s">
        <v>309</v>
      </c>
      <c r="E224" s="299">
        <f t="shared" si="24"/>
        <v>0</v>
      </c>
      <c r="F224" s="233"/>
      <c r="G224" s="233"/>
      <c r="H224" s="233"/>
      <c r="I224" s="310"/>
      <c r="J224" s="216">
        <f t="shared" si="25"/>
        <v>39400</v>
      </c>
      <c r="K224" s="263"/>
      <c r="L224" s="245"/>
      <c r="M224" s="245"/>
      <c r="N224" s="245">
        <v>39400</v>
      </c>
      <c r="O224" s="245">
        <v>39400</v>
      </c>
      <c r="P224" s="219">
        <f t="shared" si="26"/>
        <v>39400</v>
      </c>
    </row>
    <row r="225" spans="1:16" s="19" customFormat="1" ht="16.5" thickBot="1" x14ac:dyDescent="0.25">
      <c r="A225" s="51"/>
      <c r="B225" s="100" t="s">
        <v>310</v>
      </c>
      <c r="C225" s="100" t="s">
        <v>313</v>
      </c>
      <c r="D225" s="399" t="s">
        <v>311</v>
      </c>
      <c r="E225" s="299">
        <f t="shared" si="24"/>
        <v>0</v>
      </c>
      <c r="F225" s="233"/>
      <c r="G225" s="233"/>
      <c r="H225" s="233"/>
      <c r="I225" s="310"/>
      <c r="J225" s="216">
        <f t="shared" si="25"/>
        <v>30000</v>
      </c>
      <c r="K225" s="263"/>
      <c r="L225" s="245"/>
      <c r="M225" s="245"/>
      <c r="N225" s="233">
        <v>30000</v>
      </c>
      <c r="O225" s="233">
        <v>30000</v>
      </c>
      <c r="P225" s="219">
        <f t="shared" si="26"/>
        <v>30000</v>
      </c>
    </row>
    <row r="226" spans="1:16" s="19" customFormat="1" ht="16.5" thickBot="1" x14ac:dyDescent="0.25">
      <c r="A226" s="51"/>
      <c r="B226" s="100" t="s">
        <v>331</v>
      </c>
      <c r="C226" s="100" t="s">
        <v>313</v>
      </c>
      <c r="D226" s="399" t="s">
        <v>314</v>
      </c>
      <c r="E226" s="299">
        <f>F226+I226</f>
        <v>0</v>
      </c>
      <c r="F226" s="233"/>
      <c r="G226" s="233"/>
      <c r="H226" s="233"/>
      <c r="I226" s="310"/>
      <c r="J226" s="216">
        <f>SUM(K226+N226)</f>
        <v>15075</v>
      </c>
      <c r="K226" s="263"/>
      <c r="L226" s="245"/>
      <c r="M226" s="245"/>
      <c r="N226" s="233">
        <v>15075</v>
      </c>
      <c r="O226" s="233">
        <v>15075</v>
      </c>
      <c r="P226" s="219">
        <f>SUM(E226+J226)</f>
        <v>15075</v>
      </c>
    </row>
    <row r="227" spans="1:16" s="19" customFormat="1" ht="16.5" hidden="1" thickBot="1" x14ac:dyDescent="0.25">
      <c r="A227" s="51"/>
      <c r="B227" s="100" t="s">
        <v>332</v>
      </c>
      <c r="C227" s="100" t="s">
        <v>297</v>
      </c>
      <c r="D227" s="398" t="s">
        <v>298</v>
      </c>
      <c r="E227" s="299">
        <f t="shared" si="24"/>
        <v>0</v>
      </c>
      <c r="F227" s="233"/>
      <c r="G227" s="233"/>
      <c r="H227" s="233"/>
      <c r="I227" s="310"/>
      <c r="J227" s="216">
        <f t="shared" si="25"/>
        <v>0</v>
      </c>
      <c r="K227" s="263"/>
      <c r="L227" s="245"/>
      <c r="M227" s="245"/>
      <c r="N227" s="245"/>
      <c r="O227" s="245"/>
      <c r="P227" s="219">
        <f t="shared" si="26"/>
        <v>0</v>
      </c>
    </row>
    <row r="228" spans="1:16" s="19" customFormat="1" ht="16.5" hidden="1" thickBot="1" x14ac:dyDescent="0.25">
      <c r="A228" s="51"/>
      <c r="B228" s="100" t="s">
        <v>333</v>
      </c>
      <c r="C228" s="100" t="s">
        <v>297</v>
      </c>
      <c r="D228" s="420" t="s">
        <v>299</v>
      </c>
      <c r="E228" s="299">
        <f t="shared" si="24"/>
        <v>0</v>
      </c>
      <c r="F228" s="233"/>
      <c r="G228" s="233"/>
      <c r="H228" s="233"/>
      <c r="I228" s="310"/>
      <c r="J228" s="216">
        <f t="shared" si="25"/>
        <v>0</v>
      </c>
      <c r="K228" s="263"/>
      <c r="L228" s="245"/>
      <c r="M228" s="245"/>
      <c r="N228" s="245"/>
      <c r="O228" s="245"/>
      <c r="P228" s="219">
        <f t="shared" si="26"/>
        <v>0</v>
      </c>
    </row>
    <row r="229" spans="1:16" s="19" customFormat="1" ht="16.5" thickBot="1" x14ac:dyDescent="0.25">
      <c r="A229" s="51"/>
      <c r="B229" s="100" t="s">
        <v>334</v>
      </c>
      <c r="C229" s="100" t="s">
        <v>300</v>
      </c>
      <c r="D229" s="399" t="s">
        <v>301</v>
      </c>
      <c r="E229" s="299">
        <f t="shared" si="24"/>
        <v>0</v>
      </c>
      <c r="F229" s="233"/>
      <c r="G229" s="233"/>
      <c r="H229" s="233"/>
      <c r="I229" s="310"/>
      <c r="J229" s="216">
        <f t="shared" si="25"/>
        <v>208000</v>
      </c>
      <c r="K229" s="263"/>
      <c r="L229" s="245"/>
      <c r="M229" s="245"/>
      <c r="N229" s="245">
        <v>208000</v>
      </c>
      <c r="O229" s="245">
        <v>208000</v>
      </c>
      <c r="P229" s="219">
        <f t="shared" si="26"/>
        <v>208000</v>
      </c>
    </row>
    <row r="230" spans="1:16" s="19" customFormat="1" ht="16.5" thickBot="1" x14ac:dyDescent="0.25">
      <c r="A230" s="51"/>
      <c r="B230" s="100" t="s">
        <v>335</v>
      </c>
      <c r="C230" s="100" t="s">
        <v>140</v>
      </c>
      <c r="D230" s="398" t="s">
        <v>302</v>
      </c>
      <c r="E230" s="299">
        <f t="shared" si="24"/>
        <v>0</v>
      </c>
      <c r="F230" s="233"/>
      <c r="G230" s="233"/>
      <c r="H230" s="233"/>
      <c r="I230" s="310"/>
      <c r="J230" s="216">
        <f t="shared" si="25"/>
        <v>23639</v>
      </c>
      <c r="K230" s="263"/>
      <c r="L230" s="245"/>
      <c r="M230" s="245"/>
      <c r="N230" s="245">
        <v>23639</v>
      </c>
      <c r="O230" s="245">
        <v>23639</v>
      </c>
      <c r="P230" s="219">
        <f t="shared" si="26"/>
        <v>23639</v>
      </c>
    </row>
    <row r="231" spans="1:16" s="19" customFormat="1" ht="16.5" thickBot="1" x14ac:dyDescent="0.25">
      <c r="A231" s="51"/>
      <c r="B231" s="100" t="s">
        <v>336</v>
      </c>
      <c r="C231" s="100" t="s">
        <v>160</v>
      </c>
      <c r="D231" s="426" t="s">
        <v>163</v>
      </c>
      <c r="E231" s="299">
        <f t="shared" si="24"/>
        <v>0</v>
      </c>
      <c r="F231" s="233"/>
      <c r="G231" s="233"/>
      <c r="H231" s="233"/>
      <c r="I231" s="310"/>
      <c r="J231" s="216">
        <f t="shared" si="25"/>
        <v>30000</v>
      </c>
      <c r="K231" s="263"/>
      <c r="L231" s="245"/>
      <c r="M231" s="245"/>
      <c r="N231" s="245">
        <v>30000</v>
      </c>
      <c r="O231" s="245">
        <v>30000</v>
      </c>
      <c r="P231" s="219">
        <f t="shared" si="26"/>
        <v>30000</v>
      </c>
    </row>
    <row r="232" spans="1:16" s="19" customFormat="1" ht="16.5" thickBot="1" x14ac:dyDescent="0.25">
      <c r="A232" s="51"/>
      <c r="B232" s="53">
        <v>150101</v>
      </c>
      <c r="C232" s="53" t="s">
        <v>97</v>
      </c>
      <c r="D232" s="407" t="s">
        <v>337</v>
      </c>
      <c r="E232" s="299">
        <f t="shared" si="24"/>
        <v>0</v>
      </c>
      <c r="F232" s="233"/>
      <c r="G232" s="233"/>
      <c r="H232" s="233"/>
      <c r="I232" s="310"/>
      <c r="J232" s="216">
        <f t="shared" si="25"/>
        <v>12330697</v>
      </c>
      <c r="K232" s="264"/>
      <c r="L232" s="233"/>
      <c r="M232" s="233"/>
      <c r="N232" s="245">
        <v>12330697</v>
      </c>
      <c r="O232" s="245">
        <v>12330697</v>
      </c>
      <c r="P232" s="219">
        <f t="shared" si="26"/>
        <v>12330697</v>
      </c>
    </row>
    <row r="233" spans="1:16" s="19" customFormat="1" ht="32.25" hidden="1" thickBot="1" x14ac:dyDescent="0.25">
      <c r="A233" s="51"/>
      <c r="B233" s="53"/>
      <c r="C233" s="53"/>
      <c r="D233" s="411" t="s">
        <v>99</v>
      </c>
      <c r="E233" s="299">
        <f t="shared" si="24"/>
        <v>0</v>
      </c>
      <c r="F233" s="227"/>
      <c r="G233" s="227"/>
      <c r="H233" s="227"/>
      <c r="I233" s="228"/>
      <c r="J233" s="216">
        <f t="shared" si="25"/>
        <v>0</v>
      </c>
      <c r="K233" s="282"/>
      <c r="L233" s="301"/>
      <c r="M233" s="301"/>
      <c r="N233" s="310"/>
      <c r="O233" s="310"/>
      <c r="P233" s="219">
        <f t="shared" si="26"/>
        <v>0</v>
      </c>
    </row>
    <row r="234" spans="1:16" s="19" customFormat="1" ht="32.25" hidden="1" thickBot="1" x14ac:dyDescent="0.25">
      <c r="A234" s="51"/>
      <c r="B234" s="53" t="s">
        <v>338</v>
      </c>
      <c r="C234" s="53" t="s">
        <v>322</v>
      </c>
      <c r="D234" s="429" t="s">
        <v>323</v>
      </c>
      <c r="E234" s="299">
        <f t="shared" si="24"/>
        <v>0</v>
      </c>
      <c r="F234" s="311"/>
      <c r="G234" s="311"/>
      <c r="H234" s="311"/>
      <c r="I234" s="312"/>
      <c r="J234" s="216">
        <f t="shared" si="25"/>
        <v>0</v>
      </c>
      <c r="K234" s="264"/>
      <c r="L234" s="233"/>
      <c r="M234" s="233"/>
      <c r="N234" s="233"/>
      <c r="O234" s="233"/>
      <c r="P234" s="219">
        <f t="shared" si="26"/>
        <v>0</v>
      </c>
    </row>
    <row r="235" spans="1:16" ht="16.5" hidden="1" thickBot="1" x14ac:dyDescent="0.25">
      <c r="A235" s="42"/>
      <c r="B235" s="101" t="s">
        <v>286</v>
      </c>
      <c r="C235" s="101"/>
      <c r="D235" s="430" t="s">
        <v>339</v>
      </c>
      <c r="E235" s="299">
        <f t="shared" si="24"/>
        <v>0</v>
      </c>
      <c r="F235" s="281"/>
      <c r="G235" s="282"/>
      <c r="H235" s="314"/>
      <c r="I235" s="281"/>
      <c r="J235" s="315">
        <f t="shared" si="25"/>
        <v>0</v>
      </c>
      <c r="K235" s="282"/>
      <c r="L235" s="301"/>
      <c r="M235" s="301"/>
      <c r="N235" s="316"/>
      <c r="O235" s="316"/>
      <c r="P235" s="219">
        <f t="shared" si="26"/>
        <v>0</v>
      </c>
    </row>
    <row r="236" spans="1:16" ht="32.25" hidden="1" thickBot="1" x14ac:dyDescent="0.25">
      <c r="A236" s="102"/>
      <c r="B236" s="103">
        <v>170703</v>
      </c>
      <c r="C236" s="99" t="s">
        <v>322</v>
      </c>
      <c r="D236" s="431" t="s">
        <v>323</v>
      </c>
      <c r="E236" s="317">
        <f t="shared" si="24"/>
        <v>0</v>
      </c>
      <c r="F236" s="240"/>
      <c r="G236" s="240"/>
      <c r="H236" s="240"/>
      <c r="I236" s="240"/>
      <c r="J236" s="318">
        <f t="shared" si="25"/>
        <v>0</v>
      </c>
      <c r="K236" s="240"/>
      <c r="L236" s="240"/>
      <c r="M236" s="240"/>
      <c r="N236" s="272"/>
      <c r="O236" s="272"/>
      <c r="P236" s="319">
        <f t="shared" si="26"/>
        <v>0</v>
      </c>
    </row>
    <row r="237" spans="1:16" s="19" customFormat="1" ht="16.5" thickBot="1" x14ac:dyDescent="0.25">
      <c r="A237" s="77"/>
      <c r="B237" s="104" t="s">
        <v>340</v>
      </c>
      <c r="C237" s="78"/>
      <c r="D237" s="419" t="s">
        <v>341</v>
      </c>
      <c r="E237" s="297">
        <f t="shared" ref="E237:P237" si="29">SUM(E238+E239)</f>
        <v>2821891</v>
      </c>
      <c r="F237" s="297">
        <f t="shared" si="29"/>
        <v>2821891</v>
      </c>
      <c r="G237" s="297">
        <f t="shared" si="29"/>
        <v>1968320</v>
      </c>
      <c r="H237" s="297">
        <f t="shared" si="29"/>
        <v>54200</v>
      </c>
      <c r="I237" s="297">
        <f t="shared" si="29"/>
        <v>0</v>
      </c>
      <c r="J237" s="297">
        <f t="shared" si="29"/>
        <v>73409</v>
      </c>
      <c r="K237" s="297">
        <f t="shared" si="29"/>
        <v>0</v>
      </c>
      <c r="L237" s="297">
        <f t="shared" si="29"/>
        <v>0</v>
      </c>
      <c r="M237" s="297">
        <f t="shared" si="29"/>
        <v>0</v>
      </c>
      <c r="N237" s="297">
        <f t="shared" si="29"/>
        <v>73409</v>
      </c>
      <c r="O237" s="297">
        <f t="shared" si="29"/>
        <v>73409</v>
      </c>
      <c r="P237" s="297">
        <f t="shared" si="29"/>
        <v>2895300</v>
      </c>
    </row>
    <row r="238" spans="1:16" s="19" customFormat="1" ht="16.5" thickBot="1" x14ac:dyDescent="0.3">
      <c r="A238" s="17"/>
      <c r="B238" s="18" t="s">
        <v>69</v>
      </c>
      <c r="C238" s="18" t="s">
        <v>70</v>
      </c>
      <c r="D238" s="421" t="s">
        <v>167</v>
      </c>
      <c r="E238" s="298">
        <f>F238+I238</f>
        <v>2821891</v>
      </c>
      <c r="F238" s="320">
        <v>2821891</v>
      </c>
      <c r="G238" s="321">
        <v>1968320</v>
      </c>
      <c r="H238" s="261">
        <v>54200</v>
      </c>
      <c r="I238" s="322"/>
      <c r="J238" s="323">
        <f>SUM(K238+N238)</f>
        <v>73409</v>
      </c>
      <c r="K238" s="321"/>
      <c r="L238" s="261"/>
      <c r="M238" s="261"/>
      <c r="N238" s="261">
        <v>73409</v>
      </c>
      <c r="O238" s="261">
        <v>73409</v>
      </c>
      <c r="P238" s="323">
        <f>SUM(E238+J238)</f>
        <v>2895300</v>
      </c>
    </row>
    <row r="239" spans="1:16" s="19" customFormat="1" ht="16.5" hidden="1" thickBot="1" x14ac:dyDescent="0.3">
      <c r="A239" s="57"/>
      <c r="B239" s="105" t="s">
        <v>342</v>
      </c>
      <c r="C239" s="105"/>
      <c r="D239" s="418" t="s">
        <v>343</v>
      </c>
      <c r="E239" s="293"/>
      <c r="F239" s="294"/>
      <c r="G239" s="324"/>
      <c r="H239" s="316"/>
      <c r="I239" s="294"/>
      <c r="J239" s="323">
        <f>SUM(K239+N239)</f>
        <v>0</v>
      </c>
      <c r="K239" s="324"/>
      <c r="L239" s="316"/>
      <c r="M239" s="316"/>
      <c r="N239" s="316"/>
      <c r="O239" s="316"/>
      <c r="P239" s="323">
        <f>SUM(E239+J239)</f>
        <v>0</v>
      </c>
    </row>
    <row r="240" spans="1:16" s="19" customFormat="1" ht="16.5" thickBot="1" x14ac:dyDescent="0.25">
      <c r="A240" s="77"/>
      <c r="B240" s="78" t="s">
        <v>344</v>
      </c>
      <c r="C240" s="78"/>
      <c r="D240" s="419" t="s">
        <v>341</v>
      </c>
      <c r="E240" s="297">
        <f>SUM(E242:E243)</f>
        <v>2135500</v>
      </c>
      <c r="F240" s="297">
        <f>SUM(F241:F243)</f>
        <v>1157000</v>
      </c>
      <c r="G240" s="297">
        <f t="shared" ref="G240:O240" si="30">SUM(G241:G243)</f>
        <v>0</v>
      </c>
      <c r="H240" s="297">
        <f t="shared" si="30"/>
        <v>0</v>
      </c>
      <c r="I240" s="297">
        <f t="shared" si="30"/>
        <v>0</v>
      </c>
      <c r="J240" s="297">
        <f t="shared" si="30"/>
        <v>3027615</v>
      </c>
      <c r="K240" s="297">
        <f t="shared" si="30"/>
        <v>0</v>
      </c>
      <c r="L240" s="297">
        <f t="shared" si="30"/>
        <v>0</v>
      </c>
      <c r="M240" s="297">
        <f t="shared" si="30"/>
        <v>0</v>
      </c>
      <c r="N240" s="297">
        <f t="shared" si="30"/>
        <v>3027615</v>
      </c>
      <c r="O240" s="297">
        <f t="shared" si="30"/>
        <v>3027615</v>
      </c>
      <c r="P240" s="297">
        <f>SUM(P242:P243)</f>
        <v>2135500</v>
      </c>
    </row>
    <row r="241" spans="1:16" s="19" customFormat="1" ht="16.5" thickBot="1" x14ac:dyDescent="0.25">
      <c r="A241" s="17"/>
      <c r="B241" s="48" t="s">
        <v>348</v>
      </c>
      <c r="C241" s="48" t="s">
        <v>453</v>
      </c>
      <c r="D241" s="432" t="s">
        <v>236</v>
      </c>
      <c r="E241" s="286"/>
      <c r="F241" s="348"/>
      <c r="G241" s="263"/>
      <c r="H241" s="245"/>
      <c r="I241" s="349"/>
      <c r="J241" s="219">
        <f>SUM(K241+N241)</f>
        <v>3027615</v>
      </c>
      <c r="K241" s="263"/>
      <c r="L241" s="245"/>
      <c r="M241" s="245"/>
      <c r="N241" s="245">
        <v>3027615</v>
      </c>
      <c r="O241" s="245">
        <v>3027615</v>
      </c>
      <c r="P241" s="219">
        <f>SUM(E241+J241)</f>
        <v>3027615</v>
      </c>
    </row>
    <row r="242" spans="1:16" s="334" customFormat="1" ht="32.25" thickBot="1" x14ac:dyDescent="0.25">
      <c r="A242" s="333"/>
      <c r="B242" s="106" t="s">
        <v>452</v>
      </c>
      <c r="C242" s="106" t="s">
        <v>453</v>
      </c>
      <c r="D242" s="433" t="s">
        <v>346</v>
      </c>
      <c r="E242" s="317">
        <f>F242+I242</f>
        <v>1157000</v>
      </c>
      <c r="F242" s="344">
        <v>1157000</v>
      </c>
      <c r="G242" s="264"/>
      <c r="H242" s="233"/>
      <c r="I242" s="325"/>
      <c r="J242" s="323">
        <f>SUM(K242+N242)</f>
        <v>0</v>
      </c>
      <c r="K242" s="264"/>
      <c r="L242" s="233"/>
      <c r="M242" s="233"/>
      <c r="N242" s="233"/>
      <c r="O242" s="233"/>
      <c r="P242" s="219">
        <f>SUM(E242+J242)</f>
        <v>1157000</v>
      </c>
    </row>
    <row r="243" spans="1:16" s="448" customFormat="1" ht="16.5" thickBot="1" x14ac:dyDescent="0.25">
      <c r="A243" s="439"/>
      <c r="B243" s="440">
        <v>250102</v>
      </c>
      <c r="C243" s="440" t="s">
        <v>119</v>
      </c>
      <c r="D243" s="441" t="s">
        <v>347</v>
      </c>
      <c r="E243" s="438">
        <v>978500</v>
      </c>
      <c r="F243" s="442"/>
      <c r="G243" s="443"/>
      <c r="H243" s="444"/>
      <c r="I243" s="445"/>
      <c r="J243" s="446">
        <f>SUM(K243+N243)</f>
        <v>0</v>
      </c>
      <c r="K243" s="443"/>
      <c r="L243" s="444"/>
      <c r="M243" s="444"/>
      <c r="N243" s="444"/>
      <c r="O243" s="444"/>
      <c r="P243" s="447">
        <f>SUM(E243+J243)</f>
        <v>978500</v>
      </c>
    </row>
    <row r="244" spans="1:16" ht="12" hidden="1" customHeight="1" thickBot="1" x14ac:dyDescent="0.25">
      <c r="A244" s="20"/>
      <c r="B244" s="107" t="s">
        <v>348</v>
      </c>
      <c r="C244" s="107"/>
      <c r="D244" s="434" t="s">
        <v>349</v>
      </c>
      <c r="E244" s="326"/>
      <c r="F244" s="281"/>
      <c r="G244" s="281"/>
      <c r="H244" s="281"/>
      <c r="I244" s="281"/>
      <c r="J244" s="327">
        <f>SUM(K244+N244)</f>
        <v>0</v>
      </c>
      <c r="K244" s="281"/>
      <c r="L244" s="328"/>
      <c r="M244" s="281"/>
      <c r="N244" s="281"/>
      <c r="O244" s="281"/>
      <c r="P244" s="211">
        <f>SUM(E244+J244)</f>
        <v>0</v>
      </c>
    </row>
    <row r="245" spans="1:16" ht="16.5" thickBot="1" x14ac:dyDescent="0.25">
      <c r="A245" s="108"/>
      <c r="B245" s="109"/>
      <c r="C245" s="109"/>
      <c r="D245" s="435" t="s">
        <v>350</v>
      </c>
      <c r="E245" s="352">
        <f>F245+I245+E243</f>
        <v>832658541</v>
      </c>
      <c r="F245" s="259">
        <f t="shared" ref="F245:O245" si="31">SUM(F15+F43+F60+F71+F99+F172+F178+F188+F206+F212+F237+F240)</f>
        <v>831680041</v>
      </c>
      <c r="G245" s="259">
        <f t="shared" si="31"/>
        <v>286746289</v>
      </c>
      <c r="H245" s="259">
        <f t="shared" si="31"/>
        <v>56842928</v>
      </c>
      <c r="I245" s="259">
        <f t="shared" si="31"/>
        <v>0</v>
      </c>
      <c r="J245" s="259">
        <f t="shared" si="31"/>
        <v>119684265</v>
      </c>
      <c r="K245" s="259">
        <f t="shared" si="31"/>
        <v>19700825</v>
      </c>
      <c r="L245" s="259">
        <f t="shared" si="31"/>
        <v>4473100</v>
      </c>
      <c r="M245" s="259">
        <f t="shared" si="31"/>
        <v>1535529</v>
      </c>
      <c r="N245" s="259">
        <f t="shared" si="31"/>
        <v>99983440</v>
      </c>
      <c r="O245" s="259">
        <f t="shared" si="31"/>
        <v>99571466</v>
      </c>
      <c r="P245" s="211">
        <f>SUM(E245+J245)</f>
        <v>952342806</v>
      </c>
    </row>
    <row r="246" spans="1:16" ht="13.5" customHeight="1" x14ac:dyDescent="0.25">
      <c r="E246" s="204"/>
      <c r="F246" s="204"/>
      <c r="G246" s="204"/>
      <c r="H246" s="204"/>
      <c r="I246" s="204"/>
      <c r="J246" s="204"/>
      <c r="K246" s="204"/>
      <c r="L246" s="204"/>
      <c r="M246" s="204"/>
      <c r="N246" s="204"/>
      <c r="O246" s="204"/>
      <c r="P246" s="204"/>
    </row>
    <row r="247" spans="1:16" x14ac:dyDescent="0.25">
      <c r="E247" s="205"/>
      <c r="F247" s="205"/>
      <c r="G247" s="205"/>
      <c r="H247" s="205"/>
      <c r="I247" s="205"/>
      <c r="J247" s="205"/>
      <c r="K247" s="205"/>
      <c r="L247" s="205"/>
      <c r="M247" s="205"/>
      <c r="N247" s="205"/>
      <c r="O247" s="205"/>
      <c r="P247" s="205"/>
    </row>
    <row r="248" spans="1:16" x14ac:dyDescent="0.25">
      <c r="E248" s="205"/>
      <c r="F248" s="205"/>
      <c r="G248" s="205"/>
      <c r="H248" s="205"/>
      <c r="I248" s="205"/>
      <c r="J248" s="205"/>
      <c r="K248" s="205"/>
      <c r="L248" s="205"/>
      <c r="M248" s="205"/>
      <c r="N248" s="205"/>
      <c r="O248" s="205"/>
      <c r="P248" s="205"/>
    </row>
    <row r="249" spans="1:16" ht="24.75" customHeight="1" x14ac:dyDescent="0.25">
      <c r="D249" s="358" t="s">
        <v>307</v>
      </c>
      <c r="E249" s="206"/>
      <c r="F249" s="206"/>
      <c r="G249" s="206"/>
      <c r="H249" s="206"/>
      <c r="I249" s="206"/>
      <c r="J249" s="206"/>
      <c r="K249" s="204"/>
      <c r="L249" s="204"/>
      <c r="M249" s="204"/>
      <c r="N249" s="206" t="s">
        <v>351</v>
      </c>
      <c r="O249" s="204"/>
      <c r="P249" s="204"/>
    </row>
    <row r="250" spans="1:16" ht="26.25" customHeight="1" x14ac:dyDescent="0.25">
      <c r="D250" s="436" t="s">
        <v>306</v>
      </c>
      <c r="E250" s="204"/>
      <c r="F250" s="204"/>
      <c r="G250" s="204"/>
      <c r="H250" s="204"/>
      <c r="I250" s="204"/>
      <c r="J250" s="204"/>
      <c r="K250" s="204"/>
      <c r="L250" s="204"/>
      <c r="M250" s="204"/>
      <c r="N250" s="204" t="s">
        <v>352</v>
      </c>
      <c r="O250" s="204"/>
      <c r="P250" s="204"/>
    </row>
    <row r="251" spans="1:16" x14ac:dyDescent="0.25">
      <c r="E251" s="204"/>
      <c r="F251" s="204"/>
      <c r="G251" s="204"/>
      <c r="H251" s="204"/>
      <c r="I251" s="204"/>
      <c r="J251" s="204"/>
      <c r="K251" s="204"/>
      <c r="L251" s="204"/>
      <c r="M251" s="204"/>
      <c r="N251" s="204"/>
      <c r="O251" s="204"/>
      <c r="P251" s="204"/>
    </row>
  </sheetData>
  <sheetProtection selectLockedCells="1" selectUnlockedCells="1"/>
  <mergeCells count="26">
    <mergeCell ref="N1:P1"/>
    <mergeCell ref="N2:P2"/>
    <mergeCell ref="N3:P3"/>
    <mergeCell ref="C5:P5"/>
    <mergeCell ref="J10:J13"/>
    <mergeCell ref="K10:K13"/>
    <mergeCell ref="C6:P6"/>
    <mergeCell ref="E9:I9"/>
    <mergeCell ref="A9:A13"/>
    <mergeCell ref="B9:B13"/>
    <mergeCell ref="C9:C13"/>
    <mergeCell ref="D9:D13"/>
    <mergeCell ref="E10:E13"/>
    <mergeCell ref="F10:F13"/>
    <mergeCell ref="J9:O9"/>
    <mergeCell ref="P9:P13"/>
    <mergeCell ref="L10:M11"/>
    <mergeCell ref="N10:N13"/>
    <mergeCell ref="O10:O11"/>
    <mergeCell ref="O12:O13"/>
    <mergeCell ref="G10:H11"/>
    <mergeCell ref="I10:I13"/>
    <mergeCell ref="G12:G13"/>
    <mergeCell ref="H12:H13"/>
    <mergeCell ref="L12:L13"/>
    <mergeCell ref="M12:M13"/>
  </mergeCells>
  <phoneticPr fontId="35" type="noConversion"/>
  <hyperlinks>
    <hyperlink ref="D19" location="!tn2" display="Програми і заходи цетрів соціальних служб для сім&quot;ї, дітей та молоді"/>
    <hyperlink ref="C38" location="!tnref1" display="0511"/>
    <hyperlink ref="C39" location="!tnref2" display="0133"/>
    <hyperlink ref="D64" location="!tn2" display="Програми і заходи цетрів соціальних служб для сім&quot;ї, дітей та молоді"/>
  </hyperlinks>
  <pageMargins left="0.39374999999999999" right="0.19652777777777777" top="0.19652777777777777" bottom="0.19652777777777777" header="0.51180555555555551" footer="0.51180555555555551"/>
  <pageSetup paperSize="9" scale="56" firstPageNumber="0" fitToHeight="1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9"/>
  <sheetViews>
    <sheetView tabSelected="1" view="pageBreakPreview" zoomScaleSheetLayoutView="100" workbookViewId="0">
      <selection activeCell="D211" sqref="D211"/>
    </sheetView>
  </sheetViews>
  <sheetFormatPr defaultRowHeight="12.75" x14ac:dyDescent="0.2"/>
  <cols>
    <col min="1" max="1" width="11.28515625" style="2" customWidth="1"/>
    <col min="2" max="2" width="11.28515625" style="1" customWidth="1"/>
    <col min="3" max="3" width="10.28515625" style="2" customWidth="1"/>
    <col min="4" max="4" width="66.7109375" customWidth="1"/>
    <col min="5" max="6" width="11.140625" customWidth="1"/>
    <col min="7" max="7" width="10" customWidth="1"/>
    <col min="10" max="10" width="10.7109375" customWidth="1"/>
    <col min="11" max="11" width="10.140625" customWidth="1"/>
    <col min="14" max="14" width="11" customWidth="1"/>
    <col min="16" max="16" width="11.140625" customWidth="1"/>
  </cols>
  <sheetData>
    <row r="1" spans="1:16" x14ac:dyDescent="0.2">
      <c r="N1" s="112" t="s">
        <v>353</v>
      </c>
      <c r="O1" s="112"/>
      <c r="P1" s="112"/>
    </row>
    <row r="2" spans="1:16" ht="33.75" customHeight="1" x14ac:dyDescent="0.2">
      <c r="C2" s="4"/>
      <c r="N2" s="471" t="s">
        <v>454</v>
      </c>
      <c r="O2" s="471"/>
      <c r="P2" s="471"/>
    </row>
    <row r="3" spans="1:16" ht="12.75" customHeight="1" x14ac:dyDescent="0.2">
      <c r="C3" s="6"/>
      <c r="N3" s="112" t="s">
        <v>48</v>
      </c>
      <c r="O3" s="112"/>
      <c r="P3" s="112"/>
    </row>
    <row r="4" spans="1:16" x14ac:dyDescent="0.2">
      <c r="C4" s="6"/>
      <c r="N4" s="7" t="s">
        <v>354</v>
      </c>
    </row>
    <row r="5" spans="1:16" ht="17.25" x14ac:dyDescent="0.25">
      <c r="C5" s="467" t="s">
        <v>216</v>
      </c>
      <c r="D5" s="467"/>
      <c r="E5" s="467"/>
      <c r="F5" s="467"/>
      <c r="G5" s="467"/>
      <c r="H5" s="467"/>
      <c r="I5" s="467"/>
      <c r="J5" s="467"/>
      <c r="K5" s="467"/>
      <c r="L5" s="467"/>
      <c r="M5" s="467"/>
      <c r="N5" s="467"/>
      <c r="O5" s="467"/>
      <c r="P5" s="467"/>
    </row>
    <row r="6" spans="1:16" ht="17.25" x14ac:dyDescent="0.25">
      <c r="C6" s="467"/>
      <c r="D6" s="467"/>
      <c r="E6" s="467"/>
      <c r="F6" s="467"/>
      <c r="G6" s="467"/>
      <c r="H6" s="467"/>
      <c r="I6" s="467"/>
      <c r="J6" s="467"/>
      <c r="K6" s="467"/>
      <c r="L6" s="467"/>
      <c r="M6" s="467"/>
      <c r="N6" s="467"/>
      <c r="O6" s="467"/>
      <c r="P6" s="467"/>
    </row>
    <row r="8" spans="1:16" x14ac:dyDescent="0.2">
      <c r="C8" s="8"/>
      <c r="P8" s="9" t="s">
        <v>50</v>
      </c>
    </row>
    <row r="9" spans="1:16" ht="15.75" customHeight="1" x14ac:dyDescent="0.25">
      <c r="A9" s="472" t="s">
        <v>355</v>
      </c>
      <c r="B9" s="473" t="s">
        <v>356</v>
      </c>
      <c r="C9" s="474" t="s">
        <v>53</v>
      </c>
      <c r="D9" s="475" t="s">
        <v>357</v>
      </c>
      <c r="E9" s="476" t="s">
        <v>55</v>
      </c>
      <c r="F9" s="476"/>
      <c r="G9" s="476"/>
      <c r="H9" s="476"/>
      <c r="I9" s="476"/>
      <c r="J9" s="476" t="s">
        <v>56</v>
      </c>
      <c r="K9" s="476"/>
      <c r="L9" s="476"/>
      <c r="M9" s="476"/>
      <c r="N9" s="476"/>
      <c r="O9" s="476"/>
      <c r="P9" s="477" t="s">
        <v>57</v>
      </c>
    </row>
    <row r="10" spans="1:16" ht="12.75" customHeight="1" x14ac:dyDescent="0.2">
      <c r="A10" s="472"/>
      <c r="B10" s="473"/>
      <c r="C10" s="474"/>
      <c r="D10" s="475"/>
      <c r="E10" s="468" t="s">
        <v>58</v>
      </c>
      <c r="F10" s="470" t="s">
        <v>59</v>
      </c>
      <c r="G10" s="468" t="s">
        <v>60</v>
      </c>
      <c r="H10" s="468"/>
      <c r="I10" s="468" t="s">
        <v>61</v>
      </c>
      <c r="J10" s="469" t="s">
        <v>62</v>
      </c>
      <c r="K10" s="468" t="s">
        <v>59</v>
      </c>
      <c r="L10" s="468" t="s">
        <v>60</v>
      </c>
      <c r="M10" s="468"/>
      <c r="N10" s="468" t="s">
        <v>61</v>
      </c>
      <c r="O10" s="113" t="s">
        <v>60</v>
      </c>
      <c r="P10" s="477"/>
    </row>
    <row r="11" spans="1:16" ht="13.5" customHeight="1" x14ac:dyDescent="0.2">
      <c r="A11" s="472"/>
      <c r="B11" s="473"/>
      <c r="C11" s="474"/>
      <c r="D11" s="475"/>
      <c r="E11" s="468"/>
      <c r="F11" s="470"/>
      <c r="G11" s="468" t="s">
        <v>63</v>
      </c>
      <c r="H11" s="468" t="s">
        <v>64</v>
      </c>
      <c r="I11" s="468"/>
      <c r="J11" s="469"/>
      <c r="K11" s="468"/>
      <c r="L11" s="468" t="s">
        <v>63</v>
      </c>
      <c r="M11" s="468" t="s">
        <v>64</v>
      </c>
      <c r="N11" s="468"/>
      <c r="O11" s="469" t="s">
        <v>65</v>
      </c>
      <c r="P11" s="477"/>
    </row>
    <row r="12" spans="1:16" ht="54.75" customHeight="1" x14ac:dyDescent="0.2">
      <c r="A12" s="472"/>
      <c r="B12" s="473"/>
      <c r="C12" s="474"/>
      <c r="D12" s="475"/>
      <c r="E12" s="468"/>
      <c r="F12" s="470"/>
      <c r="G12" s="468"/>
      <c r="H12" s="468"/>
      <c r="I12" s="468"/>
      <c r="J12" s="469"/>
      <c r="K12" s="468"/>
      <c r="L12" s="468"/>
      <c r="M12" s="468"/>
      <c r="N12" s="468"/>
      <c r="O12" s="469"/>
      <c r="P12" s="477"/>
    </row>
    <row r="13" spans="1:16" s="119" customFormat="1" x14ac:dyDescent="0.2">
      <c r="A13" s="114">
        <v>1</v>
      </c>
      <c r="B13" s="115" t="s">
        <v>358</v>
      </c>
      <c r="C13" s="116">
        <v>3</v>
      </c>
      <c r="D13" s="117">
        <v>4</v>
      </c>
      <c r="E13" s="117">
        <v>5</v>
      </c>
      <c r="F13" s="117">
        <v>6</v>
      </c>
      <c r="G13" s="117">
        <v>7</v>
      </c>
      <c r="H13" s="117">
        <v>8</v>
      </c>
      <c r="I13" s="117">
        <v>9</v>
      </c>
      <c r="J13" s="117">
        <v>10</v>
      </c>
      <c r="K13" s="117">
        <v>11</v>
      </c>
      <c r="L13" s="117">
        <v>12</v>
      </c>
      <c r="M13" s="117">
        <v>13</v>
      </c>
      <c r="N13" s="117">
        <v>13</v>
      </c>
      <c r="O13" s="117">
        <v>14</v>
      </c>
      <c r="P13" s="118" t="s">
        <v>359</v>
      </c>
    </row>
    <row r="14" spans="1:16" x14ac:dyDescent="0.2">
      <c r="A14" s="120" t="s">
        <v>360</v>
      </c>
      <c r="B14" s="121"/>
      <c r="C14" s="122"/>
      <c r="D14" s="123" t="s">
        <v>68</v>
      </c>
      <c r="E14" s="22">
        <f>дод3!E15</f>
        <v>17610555</v>
      </c>
      <c r="F14" s="22">
        <f>дод3!F15</f>
        <v>17610555</v>
      </c>
      <c r="G14" s="22">
        <f>дод3!G15</f>
        <v>9371600</v>
      </c>
      <c r="H14" s="22">
        <f>дод3!H15</f>
        <v>495850</v>
      </c>
      <c r="I14" s="22">
        <f>дод3!I15</f>
        <v>0</v>
      </c>
      <c r="J14" s="22">
        <f>дод3!J15</f>
        <v>2948239</v>
      </c>
      <c r="K14" s="22">
        <f>дод3!K15</f>
        <v>946597</v>
      </c>
      <c r="L14" s="22">
        <f>дод3!L15</f>
        <v>0</v>
      </c>
      <c r="M14" s="22">
        <f>дод3!M15</f>
        <v>0</v>
      </c>
      <c r="N14" s="22">
        <f>дод3!N15</f>
        <v>2001642</v>
      </c>
      <c r="O14" s="22">
        <f>дод3!O15</f>
        <v>1829075</v>
      </c>
      <c r="P14" s="22">
        <f>дод3!P15</f>
        <v>20558794</v>
      </c>
    </row>
    <row r="15" spans="1:16" x14ac:dyDescent="0.2">
      <c r="A15" s="124" t="s">
        <v>361</v>
      </c>
      <c r="B15" s="125"/>
      <c r="C15" s="122"/>
      <c r="D15" s="126" t="s">
        <v>68</v>
      </c>
      <c r="E15" s="22">
        <f t="shared" ref="E15:P15" si="0">E14</f>
        <v>17610555</v>
      </c>
      <c r="F15" s="22">
        <f t="shared" si="0"/>
        <v>17610555</v>
      </c>
      <c r="G15" s="22">
        <f t="shared" si="0"/>
        <v>9371600</v>
      </c>
      <c r="H15" s="22">
        <f t="shared" si="0"/>
        <v>495850</v>
      </c>
      <c r="I15" s="22">
        <f t="shared" si="0"/>
        <v>0</v>
      </c>
      <c r="J15" s="22">
        <f t="shared" si="0"/>
        <v>2948239</v>
      </c>
      <c r="K15" s="22">
        <f t="shared" si="0"/>
        <v>946597</v>
      </c>
      <c r="L15" s="22">
        <f t="shared" si="0"/>
        <v>0</v>
      </c>
      <c r="M15" s="22">
        <f t="shared" si="0"/>
        <v>0</v>
      </c>
      <c r="N15" s="22">
        <f t="shared" si="0"/>
        <v>2001642</v>
      </c>
      <c r="O15" s="22">
        <f t="shared" si="0"/>
        <v>1829075</v>
      </c>
      <c r="P15" s="22">
        <f t="shared" si="0"/>
        <v>20558794</v>
      </c>
    </row>
    <row r="16" spans="1:16" s="19" customFormat="1" x14ac:dyDescent="0.2">
      <c r="A16" s="124" t="s">
        <v>362</v>
      </c>
      <c r="B16" s="127" t="s">
        <v>69</v>
      </c>
      <c r="C16" s="127" t="s">
        <v>70</v>
      </c>
      <c r="D16" s="128" t="s">
        <v>363</v>
      </c>
      <c r="E16" s="54">
        <f>дод3!E16</f>
        <v>13177475</v>
      </c>
      <c r="F16" s="54">
        <f>дод3!F16</f>
        <v>13177475</v>
      </c>
      <c r="G16" s="54">
        <f>дод3!G16</f>
        <v>9371600</v>
      </c>
      <c r="H16" s="54">
        <f>дод3!H16</f>
        <v>495850</v>
      </c>
      <c r="I16" s="54">
        <f>дод3!I16</f>
        <v>0</v>
      </c>
      <c r="J16" s="54">
        <f>дод3!J16</f>
        <v>773175</v>
      </c>
      <c r="K16" s="54">
        <f>дод3!K16</f>
        <v>0</v>
      </c>
      <c r="L16" s="54">
        <f>дод3!L16</f>
        <v>0</v>
      </c>
      <c r="M16" s="54">
        <f>дод3!M16</f>
        <v>0</v>
      </c>
      <c r="N16" s="54">
        <f>дод3!N16</f>
        <v>773175</v>
      </c>
      <c r="O16" s="54">
        <f>дод3!O16</f>
        <v>773175</v>
      </c>
      <c r="P16" s="49">
        <f>дод3!P16</f>
        <v>13950650</v>
      </c>
    </row>
    <row r="17" spans="1:17" x14ac:dyDescent="0.2">
      <c r="A17" s="129" t="s">
        <v>364</v>
      </c>
      <c r="B17" s="30" t="s">
        <v>72</v>
      </c>
      <c r="C17" s="30" t="s">
        <v>73</v>
      </c>
      <c r="D17" s="130" t="s">
        <v>74</v>
      </c>
      <c r="E17" s="23">
        <f>дод3!E17</f>
        <v>1308000</v>
      </c>
      <c r="F17" s="23">
        <f>дод3!F17</f>
        <v>1308000</v>
      </c>
      <c r="G17" s="23">
        <f>дод3!G17</f>
        <v>0</v>
      </c>
      <c r="H17" s="23">
        <f>дод3!H17</f>
        <v>0</v>
      </c>
      <c r="I17" s="23">
        <f>дод3!I17</f>
        <v>0</v>
      </c>
      <c r="J17" s="23">
        <f>дод3!J17</f>
        <v>0</v>
      </c>
      <c r="K17" s="23">
        <f>дод3!K17</f>
        <v>0</v>
      </c>
      <c r="L17" s="23">
        <f>дод3!L17</f>
        <v>0</v>
      </c>
      <c r="M17" s="23">
        <f>дод3!M17</f>
        <v>0</v>
      </c>
      <c r="N17" s="23">
        <f>дод3!N17</f>
        <v>0</v>
      </c>
      <c r="O17" s="23">
        <f>дод3!O17</f>
        <v>0</v>
      </c>
      <c r="P17" s="22">
        <f>дод3!P17</f>
        <v>1308000</v>
      </c>
    </row>
    <row r="18" spans="1:17" ht="12.75" hidden="1" customHeight="1" x14ac:dyDescent="0.2">
      <c r="A18" s="124"/>
      <c r="B18" s="131"/>
      <c r="C18" s="131"/>
      <c r="D18" s="132"/>
      <c r="E18" s="27"/>
      <c r="F18" s="27"/>
      <c r="G18" s="27"/>
      <c r="H18" s="27"/>
      <c r="I18" s="27"/>
      <c r="J18" s="27"/>
      <c r="K18" s="27"/>
      <c r="L18" s="27"/>
      <c r="M18" s="27"/>
      <c r="N18" s="27"/>
      <c r="O18" s="27"/>
      <c r="P18" s="26"/>
    </row>
    <row r="19" spans="1:17" ht="12.75" hidden="1" customHeight="1" x14ac:dyDescent="0.2">
      <c r="A19" s="124"/>
      <c r="B19" s="30"/>
      <c r="C19" s="30"/>
      <c r="D19" s="133"/>
      <c r="E19" s="27"/>
      <c r="F19" s="27"/>
      <c r="G19" s="27"/>
      <c r="H19" s="27"/>
      <c r="I19" s="27"/>
      <c r="J19" s="27"/>
      <c r="K19" s="27"/>
      <c r="L19" s="27"/>
      <c r="M19" s="27"/>
      <c r="N19" s="27"/>
      <c r="O19" s="27"/>
      <c r="P19" s="26"/>
    </row>
    <row r="20" spans="1:17" ht="21.75" customHeight="1" x14ac:dyDescent="0.2">
      <c r="A20" s="124" t="s">
        <v>365</v>
      </c>
      <c r="B20" s="30" t="s">
        <v>79</v>
      </c>
      <c r="C20" s="30" t="s">
        <v>80</v>
      </c>
      <c r="D20" s="134" t="s">
        <v>366</v>
      </c>
      <c r="E20" s="23">
        <f>дод3!E20</f>
        <v>300000</v>
      </c>
      <c r="F20" s="23">
        <f>дод3!F20</f>
        <v>300000</v>
      </c>
      <c r="G20" s="23">
        <f>дод3!G20</f>
        <v>0</v>
      </c>
      <c r="H20" s="23">
        <f>дод3!H20</f>
        <v>0</v>
      </c>
      <c r="I20" s="23">
        <f>дод3!I20</f>
        <v>0</v>
      </c>
      <c r="J20" s="23">
        <f>дод3!J20</f>
        <v>0</v>
      </c>
      <c r="K20" s="23">
        <f>дод3!K20</f>
        <v>0</v>
      </c>
      <c r="L20" s="23">
        <f>дод3!L20</f>
        <v>0</v>
      </c>
      <c r="M20" s="23">
        <f>дод3!M20</f>
        <v>0</v>
      </c>
      <c r="N20" s="23">
        <f>дод3!N20</f>
        <v>0</v>
      </c>
      <c r="O20" s="23">
        <f>дод3!O20</f>
        <v>0</v>
      </c>
      <c r="P20" s="22">
        <f>дод3!P20</f>
        <v>300000</v>
      </c>
      <c r="Q20" s="28"/>
    </row>
    <row r="21" spans="1:17" ht="0.75" hidden="1" customHeight="1" x14ac:dyDescent="0.2">
      <c r="A21" s="124" t="s">
        <v>367</v>
      </c>
      <c r="B21" s="30" t="s">
        <v>82</v>
      </c>
      <c r="C21" s="30" t="s">
        <v>83</v>
      </c>
      <c r="D21" s="135" t="s">
        <v>368</v>
      </c>
      <c r="E21" s="23">
        <f>дод3!E21</f>
        <v>0</v>
      </c>
      <c r="F21" s="23">
        <f>дод3!F21</f>
        <v>0</v>
      </c>
      <c r="G21" s="23">
        <f>дод3!G21</f>
        <v>0</v>
      </c>
      <c r="H21" s="23">
        <f>дод3!H21</f>
        <v>0</v>
      </c>
      <c r="I21" s="23">
        <f>дод3!I21</f>
        <v>0</v>
      </c>
      <c r="J21" s="23">
        <f>дод3!J21</f>
        <v>0</v>
      </c>
      <c r="K21" s="23">
        <f>дод3!K21</f>
        <v>0</v>
      </c>
      <c r="L21" s="23">
        <f>дод3!L21</f>
        <v>0</v>
      </c>
      <c r="M21" s="23">
        <f>дод3!M21</f>
        <v>0</v>
      </c>
      <c r="N21" s="23">
        <f>дод3!N21</f>
        <v>0</v>
      </c>
      <c r="O21" s="23">
        <f>дод3!O21</f>
        <v>0</v>
      </c>
      <c r="P21" s="22">
        <f>дод3!P21</f>
        <v>0</v>
      </c>
    </row>
    <row r="22" spans="1:17" ht="0.75" hidden="1" customHeight="1" x14ac:dyDescent="0.2">
      <c r="A22" s="124"/>
      <c r="B22" s="30"/>
      <c r="C22" s="30"/>
      <c r="D22" s="135"/>
      <c r="E22" s="23"/>
      <c r="F22" s="23"/>
      <c r="G22" s="23"/>
      <c r="H22" s="23"/>
      <c r="I22" s="23"/>
      <c r="J22" s="23"/>
      <c r="K22" s="23"/>
      <c r="L22" s="23"/>
      <c r="M22" s="23"/>
      <c r="N22" s="23"/>
      <c r="O22" s="23"/>
      <c r="P22" s="22"/>
    </row>
    <row r="23" spans="1:17" ht="14.25" customHeight="1" x14ac:dyDescent="0.2">
      <c r="A23" s="124" t="s">
        <v>369</v>
      </c>
      <c r="B23" s="30"/>
      <c r="C23" s="30"/>
      <c r="D23" s="135" t="s">
        <v>370</v>
      </c>
      <c r="E23" s="23">
        <f>SUM(E24:E25)</f>
        <v>249000</v>
      </c>
      <c r="F23" s="23">
        <f>SUM(F24:F25)</f>
        <v>249000</v>
      </c>
      <c r="G23" s="23">
        <f t="shared" ref="G23:O23" si="1">G25</f>
        <v>0</v>
      </c>
      <c r="H23" s="23">
        <f t="shared" si="1"/>
        <v>0</v>
      </c>
      <c r="I23" s="23">
        <f t="shared" si="1"/>
        <v>0</v>
      </c>
      <c r="J23" s="23">
        <f t="shared" si="1"/>
        <v>0</v>
      </c>
      <c r="K23" s="23">
        <f t="shared" si="1"/>
        <v>0</v>
      </c>
      <c r="L23" s="23">
        <f t="shared" si="1"/>
        <v>0</v>
      </c>
      <c r="M23" s="23">
        <f t="shared" si="1"/>
        <v>0</v>
      </c>
      <c r="N23" s="23">
        <f t="shared" si="1"/>
        <v>0</v>
      </c>
      <c r="O23" s="23">
        <f t="shared" si="1"/>
        <v>0</v>
      </c>
      <c r="P23" s="22">
        <f>SUM(P24:P25)</f>
        <v>249000</v>
      </c>
    </row>
    <row r="24" spans="1:17" ht="14.25" customHeight="1" x14ac:dyDescent="0.2">
      <c r="A24" s="124" t="s">
        <v>371</v>
      </c>
      <c r="B24" s="30" t="s">
        <v>85</v>
      </c>
      <c r="C24" s="30" t="s">
        <v>86</v>
      </c>
      <c r="D24" s="135" t="s">
        <v>372</v>
      </c>
      <c r="E24" s="23">
        <f>дод3!E22</f>
        <v>169000</v>
      </c>
      <c r="F24" s="23">
        <f>дод3!F22</f>
        <v>169000</v>
      </c>
      <c r="G24" s="23"/>
      <c r="H24" s="23"/>
      <c r="I24" s="23"/>
      <c r="J24" s="23"/>
      <c r="K24" s="23"/>
      <c r="L24" s="23"/>
      <c r="M24" s="23"/>
      <c r="N24" s="23"/>
      <c r="O24" s="23"/>
      <c r="P24" s="22">
        <f>дод3!P22</f>
        <v>169000</v>
      </c>
    </row>
    <row r="25" spans="1:17" ht="12" customHeight="1" x14ac:dyDescent="0.2">
      <c r="A25" s="124" t="s">
        <v>373</v>
      </c>
      <c r="B25" s="30" t="s">
        <v>374</v>
      </c>
      <c r="C25" s="30" t="s">
        <v>86</v>
      </c>
      <c r="D25" s="136" t="s">
        <v>375</v>
      </c>
      <c r="E25" s="23">
        <f>дод3!E23</f>
        <v>80000</v>
      </c>
      <c r="F25" s="23">
        <f>дод3!F23</f>
        <v>80000</v>
      </c>
      <c r="G25" s="23">
        <f>дод3!G23</f>
        <v>0</v>
      </c>
      <c r="H25" s="23">
        <f>дод3!H23</f>
        <v>0</v>
      </c>
      <c r="I25" s="23">
        <f>дод3!I23</f>
        <v>0</v>
      </c>
      <c r="J25" s="23">
        <f>дод3!J23</f>
        <v>0</v>
      </c>
      <c r="K25" s="23">
        <f>дод3!K23</f>
        <v>0</v>
      </c>
      <c r="L25" s="23">
        <f>дод3!L23</f>
        <v>0</v>
      </c>
      <c r="M25" s="23">
        <f>дод3!M23</f>
        <v>0</v>
      </c>
      <c r="N25" s="23">
        <f>дод3!N23</f>
        <v>0</v>
      </c>
      <c r="O25" s="23">
        <f>дод3!O23</f>
        <v>0</v>
      </c>
      <c r="P25" s="22">
        <f>дод3!P23</f>
        <v>80000</v>
      </c>
    </row>
    <row r="26" spans="1:17" ht="12.75" hidden="1" customHeight="1" x14ac:dyDescent="0.2">
      <c r="A26" s="124" t="s">
        <v>376</v>
      </c>
      <c r="B26" s="30" t="s">
        <v>331</v>
      </c>
      <c r="C26" s="30" t="s">
        <v>331</v>
      </c>
      <c r="D26" s="134" t="s">
        <v>314</v>
      </c>
      <c r="E26" s="23"/>
      <c r="F26" s="23"/>
      <c r="G26" s="23"/>
      <c r="H26" s="23"/>
      <c r="I26" s="23"/>
      <c r="J26" s="23"/>
      <c r="K26" s="23"/>
      <c r="L26" s="23"/>
      <c r="M26" s="23"/>
      <c r="N26" s="23"/>
      <c r="O26" s="23"/>
      <c r="P26" s="22"/>
    </row>
    <row r="27" spans="1:17" x14ac:dyDescent="0.2">
      <c r="A27" s="351" t="s">
        <v>464</v>
      </c>
      <c r="B27" s="21" t="s">
        <v>462</v>
      </c>
      <c r="C27" s="21" t="s">
        <v>262</v>
      </c>
      <c r="D27" s="329" t="s">
        <v>463</v>
      </c>
      <c r="E27" s="23">
        <f>дод3!E24</f>
        <v>0</v>
      </c>
      <c r="F27" s="23">
        <f>дод3!F24</f>
        <v>0</v>
      </c>
      <c r="G27" s="23">
        <f>дод3!G24</f>
        <v>0</v>
      </c>
      <c r="H27" s="23">
        <f>дод3!H24</f>
        <v>0</v>
      </c>
      <c r="I27" s="23">
        <f>дод3!I24</f>
        <v>0</v>
      </c>
      <c r="J27" s="23">
        <f>дод3!J24</f>
        <v>361200</v>
      </c>
      <c r="K27" s="23">
        <f>дод3!K24</f>
        <v>0</v>
      </c>
      <c r="L27" s="23">
        <f>дод3!L24</f>
        <v>0</v>
      </c>
      <c r="M27" s="23">
        <f>дод3!M24</f>
        <v>0</v>
      </c>
      <c r="N27" s="23">
        <f>дод3!N24</f>
        <v>361200</v>
      </c>
      <c r="O27" s="23">
        <f>дод3!O24</f>
        <v>361200</v>
      </c>
      <c r="P27" s="22">
        <f>дод3!P24</f>
        <v>361200</v>
      </c>
    </row>
    <row r="28" spans="1:17" hidden="1" x14ac:dyDescent="0.2">
      <c r="A28" s="124" t="s">
        <v>377</v>
      </c>
      <c r="B28" s="131" t="s">
        <v>89</v>
      </c>
      <c r="C28" s="131" t="s">
        <v>90</v>
      </c>
      <c r="D28" s="137" t="s">
        <v>378</v>
      </c>
      <c r="E28" s="23">
        <f>дод3!E26</f>
        <v>0</v>
      </c>
      <c r="F28" s="23">
        <f>дод3!F26</f>
        <v>0</v>
      </c>
      <c r="G28" s="23">
        <f>дод3!G26</f>
        <v>0</v>
      </c>
      <c r="H28" s="23">
        <f>дод3!H26</f>
        <v>0</v>
      </c>
      <c r="I28" s="23">
        <f>дод3!I26</f>
        <v>0</v>
      </c>
      <c r="J28" s="23">
        <f>дод3!J26</f>
        <v>0</v>
      </c>
      <c r="K28" s="23">
        <f>дод3!K26</f>
        <v>0</v>
      </c>
      <c r="L28" s="23">
        <f>дод3!L26</f>
        <v>0</v>
      </c>
      <c r="M28" s="23">
        <f>дод3!M26</f>
        <v>0</v>
      </c>
      <c r="N28" s="23">
        <f>дод3!N26</f>
        <v>0</v>
      </c>
      <c r="O28" s="23">
        <f>дод3!O26</f>
        <v>0</v>
      </c>
      <c r="P28" s="22">
        <f>дод3!P26</f>
        <v>0</v>
      </c>
    </row>
    <row r="29" spans="1:17" x14ac:dyDescent="0.2">
      <c r="A29" s="124" t="s">
        <v>379</v>
      </c>
      <c r="B29" s="131" t="s">
        <v>94</v>
      </c>
      <c r="C29" s="131" t="s">
        <v>177</v>
      </c>
      <c r="D29" s="133" t="s">
        <v>380</v>
      </c>
      <c r="E29" s="222">
        <f>дод3!E29</f>
        <v>72000</v>
      </c>
      <c r="F29" s="222">
        <f>дод3!F29</f>
        <v>72000</v>
      </c>
      <c r="G29" s="222">
        <f>дод3!G29</f>
        <v>0</v>
      </c>
      <c r="H29" s="222">
        <f>дод3!H29</f>
        <v>0</v>
      </c>
      <c r="I29" s="222">
        <f>дод3!I29</f>
        <v>0</v>
      </c>
      <c r="J29" s="222">
        <f>дод3!J29</f>
        <v>0</v>
      </c>
      <c r="K29" s="222">
        <f>дод3!K29</f>
        <v>0</v>
      </c>
      <c r="L29" s="222">
        <f>дод3!L29</f>
        <v>0</v>
      </c>
      <c r="M29" s="222">
        <f>дод3!M29</f>
        <v>0</v>
      </c>
      <c r="N29" s="222">
        <f>дод3!N29</f>
        <v>0</v>
      </c>
      <c r="O29" s="222">
        <f>дод3!O29</f>
        <v>0</v>
      </c>
      <c r="P29" s="221">
        <f>дод3!P29</f>
        <v>72000</v>
      </c>
    </row>
    <row r="30" spans="1:17" ht="12" customHeight="1" x14ac:dyDescent="0.2">
      <c r="A30" s="124" t="s">
        <v>381</v>
      </c>
      <c r="B30" s="138" t="s">
        <v>96</v>
      </c>
      <c r="C30" s="138" t="s">
        <v>97</v>
      </c>
      <c r="D30" s="139" t="s">
        <v>382</v>
      </c>
      <c r="E30" s="222">
        <f>дод3!E30</f>
        <v>0</v>
      </c>
      <c r="F30" s="222">
        <f>дод3!F30</f>
        <v>0</v>
      </c>
      <c r="G30" s="222">
        <f>дод3!G30</f>
        <v>0</v>
      </c>
      <c r="H30" s="222">
        <f>дод3!H30</f>
        <v>0</v>
      </c>
      <c r="I30" s="222">
        <f>дод3!I30</f>
        <v>0</v>
      </c>
      <c r="J30" s="222">
        <f>дод3!J30</f>
        <v>498700</v>
      </c>
      <c r="K30" s="222">
        <f>дод3!K30</f>
        <v>0</v>
      </c>
      <c r="L30" s="222">
        <f>дод3!L30</f>
        <v>0</v>
      </c>
      <c r="M30" s="222">
        <f>дод3!M30</f>
        <v>0</v>
      </c>
      <c r="N30" s="222">
        <f>дод3!N30</f>
        <v>498700</v>
      </c>
      <c r="O30" s="222">
        <f>дод3!O30</f>
        <v>498700</v>
      </c>
      <c r="P30" s="221">
        <f>дод3!P30</f>
        <v>498700</v>
      </c>
    </row>
    <row r="31" spans="1:17" ht="22.5" hidden="1" x14ac:dyDescent="0.2">
      <c r="A31" s="124"/>
      <c r="B31" s="138"/>
      <c r="C31" s="138"/>
      <c r="D31" s="37" t="s">
        <v>99</v>
      </c>
      <c r="E31" s="23">
        <f>дод3!E30</f>
        <v>0</v>
      </c>
      <c r="F31" s="23">
        <f>дод3!F30</f>
        <v>0</v>
      </c>
      <c r="G31" s="23">
        <f>дод3!G30</f>
        <v>0</v>
      </c>
      <c r="H31" s="23">
        <f>дод3!H30</f>
        <v>0</v>
      </c>
      <c r="I31" s="23">
        <f>дод3!I30</f>
        <v>0</v>
      </c>
      <c r="J31" s="23"/>
      <c r="K31" s="23"/>
      <c r="L31" s="23"/>
      <c r="M31" s="23"/>
      <c r="N31" s="23"/>
      <c r="O31" s="23"/>
      <c r="P31" s="22"/>
    </row>
    <row r="32" spans="1:17" ht="16.5" customHeight="1" x14ac:dyDescent="0.2">
      <c r="A32" s="124" t="s">
        <v>383</v>
      </c>
      <c r="B32" s="138" t="s">
        <v>100</v>
      </c>
      <c r="C32" s="138" t="s">
        <v>101</v>
      </c>
      <c r="D32" s="454" t="s">
        <v>102</v>
      </c>
      <c r="E32" s="222">
        <f>дод3!E32</f>
        <v>50000</v>
      </c>
      <c r="F32" s="222">
        <f>дод3!F32</f>
        <v>50000</v>
      </c>
      <c r="G32" s="222">
        <f>дод3!G32</f>
        <v>0</v>
      </c>
      <c r="H32" s="222">
        <f>дод3!H32</f>
        <v>0</v>
      </c>
      <c r="I32" s="222">
        <f>дод3!I32</f>
        <v>0</v>
      </c>
      <c r="J32" s="222">
        <f>дод3!J32</f>
        <v>0</v>
      </c>
      <c r="K32" s="222">
        <f>дод3!K32</f>
        <v>0</v>
      </c>
      <c r="L32" s="222">
        <f>дод3!L32</f>
        <v>0</v>
      </c>
      <c r="M32" s="222">
        <f>дод3!M32</f>
        <v>0</v>
      </c>
      <c r="N32" s="222">
        <f>дод3!N32</f>
        <v>0</v>
      </c>
      <c r="O32" s="222">
        <f>дод3!O32</f>
        <v>0</v>
      </c>
      <c r="P32" s="221">
        <f>дод3!P32</f>
        <v>50000</v>
      </c>
    </row>
    <row r="33" spans="1:16" ht="17.25" customHeight="1" x14ac:dyDescent="0.2">
      <c r="A33" s="124" t="s">
        <v>384</v>
      </c>
      <c r="B33" s="36">
        <v>200200</v>
      </c>
      <c r="C33" s="36" t="s">
        <v>103</v>
      </c>
      <c r="D33" s="455" t="s">
        <v>104</v>
      </c>
      <c r="E33" s="222">
        <f>дод3!E33</f>
        <v>0</v>
      </c>
      <c r="F33" s="222">
        <f>дод3!F33</f>
        <v>0</v>
      </c>
      <c r="G33" s="222">
        <f>дод3!G33</f>
        <v>0</v>
      </c>
      <c r="H33" s="222">
        <f>дод3!H33</f>
        <v>0</v>
      </c>
      <c r="I33" s="222">
        <f>дод3!I33</f>
        <v>0</v>
      </c>
      <c r="J33" s="222">
        <f>дод3!J33</f>
        <v>58577</v>
      </c>
      <c r="K33" s="222">
        <f>дод3!K33</f>
        <v>58577</v>
      </c>
      <c r="L33" s="222">
        <f>дод3!L33</f>
        <v>0</v>
      </c>
      <c r="M33" s="222">
        <f>дод3!M33</f>
        <v>0</v>
      </c>
      <c r="N33" s="222">
        <f>дод3!N33</f>
        <v>0</v>
      </c>
      <c r="O33" s="222">
        <f>дод3!O33</f>
        <v>0</v>
      </c>
      <c r="P33" s="221">
        <f>дод3!P33</f>
        <v>58577</v>
      </c>
    </row>
    <row r="34" spans="1:16" ht="18" customHeight="1" x14ac:dyDescent="0.2">
      <c r="A34" s="124" t="s">
        <v>385</v>
      </c>
      <c r="B34" s="138" t="s">
        <v>111</v>
      </c>
      <c r="C34" s="138" t="s">
        <v>112</v>
      </c>
      <c r="D34" s="38" t="s">
        <v>113</v>
      </c>
      <c r="E34" s="27">
        <f>дод3!E36</f>
        <v>120000</v>
      </c>
      <c r="F34" s="27">
        <f>дод3!F36</f>
        <v>120000</v>
      </c>
      <c r="G34" s="27">
        <f>дод3!G36</f>
        <v>0</v>
      </c>
      <c r="H34" s="27">
        <f>дод3!H36</f>
        <v>0</v>
      </c>
      <c r="I34" s="27">
        <f>дод3!I36</f>
        <v>0</v>
      </c>
      <c r="J34" s="27">
        <f>дод3!J36</f>
        <v>0</v>
      </c>
      <c r="K34" s="27">
        <f>дод3!K36</f>
        <v>0</v>
      </c>
      <c r="L34" s="27">
        <f>дод3!L36</f>
        <v>0</v>
      </c>
      <c r="M34" s="27">
        <f>дод3!M36</f>
        <v>0</v>
      </c>
      <c r="N34" s="27">
        <f>дод3!N36</f>
        <v>0</v>
      </c>
      <c r="O34" s="27">
        <f>дод3!O36</f>
        <v>0</v>
      </c>
      <c r="P34" s="26">
        <f>дод3!P36</f>
        <v>120000</v>
      </c>
    </row>
    <row r="35" spans="1:16" ht="22.5" x14ac:dyDescent="0.2">
      <c r="A35" s="124" t="s">
        <v>386</v>
      </c>
      <c r="B35" s="138" t="s">
        <v>114</v>
      </c>
      <c r="C35" s="138" t="s">
        <v>115</v>
      </c>
      <c r="D35" s="38" t="s">
        <v>116</v>
      </c>
      <c r="E35" s="26">
        <f>дод3!E33</f>
        <v>0</v>
      </c>
      <c r="F35" s="26">
        <f>дод3!F33</f>
        <v>0</v>
      </c>
      <c r="G35" s="26">
        <f>дод3!G33</f>
        <v>0</v>
      </c>
      <c r="H35" s="26">
        <f>дод3!H33</f>
        <v>0</v>
      </c>
      <c r="I35" s="26">
        <f>дод3!I33</f>
        <v>0</v>
      </c>
      <c r="J35" s="26">
        <f>дод3!J33</f>
        <v>58577</v>
      </c>
      <c r="K35" s="26">
        <f>дод3!K33</f>
        <v>58577</v>
      </c>
      <c r="L35" s="26">
        <f>дод3!L33</f>
        <v>0</v>
      </c>
      <c r="M35" s="26">
        <f>дод3!M33</f>
        <v>0</v>
      </c>
      <c r="N35" s="26">
        <f>дод3!N33</f>
        <v>0</v>
      </c>
      <c r="O35" s="26">
        <f>дод3!O33</f>
        <v>0</v>
      </c>
      <c r="P35" s="26">
        <f>дод3!P33</f>
        <v>58577</v>
      </c>
    </row>
    <row r="36" spans="1:16" x14ac:dyDescent="0.2">
      <c r="A36" s="124" t="s">
        <v>387</v>
      </c>
      <c r="B36" s="30">
        <v>240601</v>
      </c>
      <c r="C36" s="30" t="s">
        <v>103</v>
      </c>
      <c r="D36" s="134" t="s">
        <v>117</v>
      </c>
      <c r="E36" s="23">
        <f>дод3!E38</f>
        <v>0</v>
      </c>
      <c r="F36" s="23">
        <f>дод3!F38</f>
        <v>0</v>
      </c>
      <c r="G36" s="23">
        <f>дод3!G38</f>
        <v>0</v>
      </c>
      <c r="H36" s="23">
        <f>дод3!H38</f>
        <v>0</v>
      </c>
      <c r="I36" s="23">
        <f>дод3!I38</f>
        <v>0</v>
      </c>
      <c r="J36" s="23">
        <f>дод3!J38</f>
        <v>215567</v>
      </c>
      <c r="K36" s="23">
        <f>дод3!K38</f>
        <v>143000</v>
      </c>
      <c r="L36" s="23">
        <f>дод3!L38</f>
        <v>0</v>
      </c>
      <c r="M36" s="23">
        <f>дод3!M38</f>
        <v>0</v>
      </c>
      <c r="N36" s="23">
        <f>дод3!N38</f>
        <v>72567</v>
      </c>
      <c r="O36" s="23">
        <f>дод3!O38</f>
        <v>0</v>
      </c>
      <c r="P36" s="22">
        <f>дод3!P38</f>
        <v>215567</v>
      </c>
    </row>
    <row r="37" spans="1:16" ht="22.5" hidden="1" customHeight="1" x14ac:dyDescent="0.2">
      <c r="A37" s="124"/>
      <c r="B37" s="30"/>
      <c r="C37" s="30"/>
      <c r="D37" s="134" t="s">
        <v>118</v>
      </c>
      <c r="E37" s="23">
        <v>0</v>
      </c>
      <c r="F37" s="23">
        <v>1</v>
      </c>
      <c r="G37" s="23">
        <v>1</v>
      </c>
      <c r="H37" s="23">
        <v>2</v>
      </c>
      <c r="I37" s="23">
        <v>3</v>
      </c>
      <c r="J37" s="23">
        <v>3</v>
      </c>
      <c r="K37" s="23">
        <v>4</v>
      </c>
      <c r="L37" s="23">
        <v>5</v>
      </c>
      <c r="M37" s="23">
        <v>6</v>
      </c>
      <c r="N37" s="23">
        <v>7</v>
      </c>
      <c r="O37" s="23">
        <v>8</v>
      </c>
      <c r="P37" s="22">
        <v>10</v>
      </c>
    </row>
    <row r="38" spans="1:16" x14ac:dyDescent="0.2">
      <c r="A38" s="129" t="s">
        <v>388</v>
      </c>
      <c r="B38" s="30">
        <v>240900</v>
      </c>
      <c r="C38" s="30" t="s">
        <v>119</v>
      </c>
      <c r="D38" s="139" t="s">
        <v>389</v>
      </c>
      <c r="E38" s="23">
        <f>дод3!E39</f>
        <v>0</v>
      </c>
      <c r="F38" s="23">
        <f>дод3!F39</f>
        <v>0</v>
      </c>
      <c r="G38" s="23">
        <f>дод3!G39</f>
        <v>0</v>
      </c>
      <c r="H38" s="23">
        <f>дод3!H39</f>
        <v>0</v>
      </c>
      <c r="I38" s="23">
        <f>дод3!I39</f>
        <v>0</v>
      </c>
      <c r="J38" s="23">
        <f>дод3!J39</f>
        <v>845020</v>
      </c>
      <c r="K38" s="23">
        <f>дод3!K39</f>
        <v>745020</v>
      </c>
      <c r="L38" s="23">
        <f>дод3!L39</f>
        <v>0</v>
      </c>
      <c r="M38" s="23">
        <f>дод3!M39</f>
        <v>0</v>
      </c>
      <c r="N38" s="23">
        <f>дод3!N39</f>
        <v>100000</v>
      </c>
      <c r="O38" s="23">
        <f>дод3!O39</f>
        <v>0</v>
      </c>
      <c r="P38" s="22">
        <f>дод3!P39</f>
        <v>845020</v>
      </c>
    </row>
    <row r="39" spans="1:16" ht="22.5" hidden="1" customHeight="1" x14ac:dyDescent="0.2">
      <c r="A39" s="129" t="s">
        <v>390</v>
      </c>
      <c r="B39" s="131" t="s">
        <v>121</v>
      </c>
      <c r="C39" s="131" t="s">
        <v>121</v>
      </c>
      <c r="D39" s="41" t="s">
        <v>122</v>
      </c>
      <c r="E39" s="140">
        <v>0</v>
      </c>
      <c r="F39" s="140">
        <v>0</v>
      </c>
      <c r="G39" s="140">
        <v>0</v>
      </c>
      <c r="H39" s="140">
        <v>0</v>
      </c>
      <c r="I39" s="140">
        <v>0</v>
      </c>
      <c r="J39" s="140">
        <v>0</v>
      </c>
      <c r="K39" s="140">
        <v>0</v>
      </c>
      <c r="L39" s="140">
        <v>0</v>
      </c>
      <c r="M39" s="140">
        <v>0</v>
      </c>
      <c r="N39" s="140">
        <v>0</v>
      </c>
      <c r="O39" s="140">
        <v>0</v>
      </c>
      <c r="P39" s="141">
        <v>0</v>
      </c>
    </row>
    <row r="40" spans="1:16" ht="12.75" hidden="1" customHeight="1" x14ac:dyDescent="0.2">
      <c r="A40" s="129"/>
      <c r="B40" s="131"/>
      <c r="C40" s="131"/>
      <c r="D40" s="41" t="s">
        <v>391</v>
      </c>
      <c r="E40" s="140">
        <v>0</v>
      </c>
      <c r="F40" s="140">
        <v>0</v>
      </c>
      <c r="G40" s="140">
        <v>0</v>
      </c>
      <c r="H40" s="140">
        <v>0</v>
      </c>
      <c r="I40" s="140">
        <v>0</v>
      </c>
      <c r="J40" s="140">
        <v>0</v>
      </c>
      <c r="K40" s="140">
        <v>0</v>
      </c>
      <c r="L40" s="140">
        <v>0</v>
      </c>
      <c r="M40" s="140">
        <v>0</v>
      </c>
      <c r="N40" s="140">
        <v>0</v>
      </c>
      <c r="O40" s="140">
        <v>0</v>
      </c>
      <c r="P40" s="141">
        <v>0</v>
      </c>
    </row>
    <row r="41" spans="1:16" ht="12.75" hidden="1" customHeight="1" x14ac:dyDescent="0.2">
      <c r="A41" s="129" t="s">
        <v>392</v>
      </c>
      <c r="B41" s="131">
        <v>250404</v>
      </c>
      <c r="C41" s="131">
        <v>250404</v>
      </c>
      <c r="D41" s="128" t="s">
        <v>393</v>
      </c>
      <c r="E41" s="141"/>
      <c r="F41" s="141"/>
      <c r="G41" s="141"/>
      <c r="H41" s="141"/>
      <c r="I41" s="141"/>
      <c r="J41" s="141"/>
      <c r="K41" s="141"/>
      <c r="L41" s="141"/>
      <c r="M41" s="141"/>
      <c r="N41" s="141"/>
      <c r="O41" s="141"/>
      <c r="P41" s="141"/>
    </row>
    <row r="42" spans="1:16" ht="12.75" hidden="1" customHeight="1" x14ac:dyDescent="0.2">
      <c r="A42" s="129" t="s">
        <v>394</v>
      </c>
      <c r="B42" s="131">
        <v>250404</v>
      </c>
      <c r="C42" s="131">
        <v>250404</v>
      </c>
      <c r="D42" s="128" t="s">
        <v>395</v>
      </c>
      <c r="E42" s="141"/>
      <c r="F42" s="141"/>
      <c r="G42" s="141"/>
      <c r="H42" s="141"/>
      <c r="I42" s="141"/>
      <c r="J42" s="141"/>
      <c r="K42" s="141"/>
      <c r="L42" s="141"/>
      <c r="M42" s="141"/>
      <c r="N42" s="141"/>
      <c r="O42" s="141"/>
      <c r="P42" s="141"/>
    </row>
    <row r="43" spans="1:16" ht="12.75" hidden="1" customHeight="1" x14ac:dyDescent="0.2">
      <c r="A43" s="129" t="s">
        <v>396</v>
      </c>
      <c r="B43" s="131">
        <v>250404</v>
      </c>
      <c r="C43" s="131">
        <v>250404</v>
      </c>
      <c r="D43" s="128" t="s">
        <v>397</v>
      </c>
      <c r="E43" s="141"/>
      <c r="F43" s="141"/>
      <c r="G43" s="141"/>
      <c r="H43" s="141"/>
      <c r="I43" s="141"/>
      <c r="J43" s="141"/>
      <c r="K43" s="141"/>
      <c r="L43" s="141"/>
      <c r="M43" s="141"/>
      <c r="N43" s="141"/>
      <c r="O43" s="141"/>
      <c r="P43" s="141"/>
    </row>
    <row r="44" spans="1:16" x14ac:dyDescent="0.2">
      <c r="A44" s="129" t="s">
        <v>398</v>
      </c>
      <c r="B44" s="131">
        <v>250404</v>
      </c>
      <c r="C44" s="131" t="s">
        <v>119</v>
      </c>
      <c r="D44" s="128" t="s">
        <v>124</v>
      </c>
      <c r="E44" s="23">
        <f>дод3!E42</f>
        <v>2314080</v>
      </c>
      <c r="F44" s="23">
        <f>дод3!F42</f>
        <v>2314080</v>
      </c>
      <c r="G44" s="23">
        <f>дод3!G42</f>
        <v>0</v>
      </c>
      <c r="H44" s="23">
        <f>дод3!H42</f>
        <v>0</v>
      </c>
      <c r="I44" s="23">
        <f>дод3!I42</f>
        <v>0</v>
      </c>
      <c r="J44" s="23">
        <f>дод3!J42</f>
        <v>133700</v>
      </c>
      <c r="K44" s="23">
        <f>дод3!K42</f>
        <v>0</v>
      </c>
      <c r="L44" s="23">
        <f>дод3!L42</f>
        <v>0</v>
      </c>
      <c r="M44" s="23">
        <f>дод3!M42</f>
        <v>0</v>
      </c>
      <c r="N44" s="23">
        <f>дод3!N42</f>
        <v>133700</v>
      </c>
      <c r="O44" s="23">
        <f>дод3!O42</f>
        <v>133700</v>
      </c>
      <c r="P44" s="22">
        <f>дод3!P42</f>
        <v>2447780</v>
      </c>
    </row>
    <row r="45" spans="1:16" x14ac:dyDescent="0.2">
      <c r="A45" s="142">
        <v>1000000</v>
      </c>
      <c r="B45" s="121"/>
      <c r="C45" s="143"/>
      <c r="D45" s="123" t="s">
        <v>126</v>
      </c>
      <c r="E45" s="26">
        <f>дод3!E43</f>
        <v>248719180</v>
      </c>
      <c r="F45" s="26">
        <f>дод3!F43</f>
        <v>248719180</v>
      </c>
      <c r="G45" s="26">
        <f>дод3!G43</f>
        <v>146811123</v>
      </c>
      <c r="H45" s="26">
        <f>дод3!H43</f>
        <v>32774338</v>
      </c>
      <c r="I45" s="26">
        <f>дод3!I43</f>
        <v>0</v>
      </c>
      <c r="J45" s="26">
        <f>дод3!J43</f>
        <v>14011034</v>
      </c>
      <c r="K45" s="26">
        <f>дод3!K43</f>
        <v>9765728</v>
      </c>
      <c r="L45" s="26">
        <f>дод3!L43</f>
        <v>578000</v>
      </c>
      <c r="M45" s="26">
        <f>дод3!M43</f>
        <v>705729</v>
      </c>
      <c r="N45" s="26">
        <f>дод3!N43</f>
        <v>4245306</v>
      </c>
      <c r="O45" s="26">
        <f>дод3!O43</f>
        <v>4157399</v>
      </c>
      <c r="P45" s="26">
        <f>дод3!P43</f>
        <v>262730214</v>
      </c>
    </row>
    <row r="46" spans="1:16" x14ac:dyDescent="0.2">
      <c r="A46" s="144">
        <v>1010000</v>
      </c>
      <c r="B46" s="125"/>
      <c r="C46" s="143"/>
      <c r="D46" s="126" t="s">
        <v>126</v>
      </c>
      <c r="E46" s="26">
        <f t="shared" ref="E46:P46" si="2">E45</f>
        <v>248719180</v>
      </c>
      <c r="F46" s="26">
        <f t="shared" si="2"/>
        <v>248719180</v>
      </c>
      <c r="G46" s="26">
        <f t="shared" si="2"/>
        <v>146811123</v>
      </c>
      <c r="H46" s="26">
        <f t="shared" si="2"/>
        <v>32774338</v>
      </c>
      <c r="I46" s="26">
        <f t="shared" si="2"/>
        <v>0</v>
      </c>
      <c r="J46" s="26">
        <f t="shared" si="2"/>
        <v>14011034</v>
      </c>
      <c r="K46" s="26">
        <f t="shared" si="2"/>
        <v>9765728</v>
      </c>
      <c r="L46" s="26">
        <f t="shared" si="2"/>
        <v>578000</v>
      </c>
      <c r="M46" s="26">
        <f t="shared" si="2"/>
        <v>705729</v>
      </c>
      <c r="N46" s="26">
        <f t="shared" si="2"/>
        <v>4245306</v>
      </c>
      <c r="O46" s="26">
        <f t="shared" si="2"/>
        <v>4157399</v>
      </c>
      <c r="P46" s="26">
        <f t="shared" si="2"/>
        <v>262730214</v>
      </c>
    </row>
    <row r="47" spans="1:16" s="19" customFormat="1" x14ac:dyDescent="0.2">
      <c r="A47" s="144">
        <v>1010180</v>
      </c>
      <c r="B47" s="127" t="s">
        <v>69</v>
      </c>
      <c r="C47" s="127" t="s">
        <v>70</v>
      </c>
      <c r="D47" s="128" t="s">
        <v>399</v>
      </c>
      <c r="E47" s="39">
        <f>дод3!E45</f>
        <v>618600</v>
      </c>
      <c r="F47" s="39">
        <f>дод3!F45</f>
        <v>618600</v>
      </c>
      <c r="G47" s="39">
        <f>дод3!G45</f>
        <v>455500</v>
      </c>
      <c r="H47" s="39">
        <f>дод3!H45</f>
        <v>58800</v>
      </c>
      <c r="I47" s="39">
        <f>дод3!I45</f>
        <v>0</v>
      </c>
      <c r="J47" s="39">
        <f>дод3!J45</f>
        <v>0</v>
      </c>
      <c r="K47" s="39">
        <f>дод3!K45</f>
        <v>0</v>
      </c>
      <c r="L47" s="39">
        <f>дод3!L45</f>
        <v>0</v>
      </c>
      <c r="M47" s="39">
        <f>дод3!M45</f>
        <v>0</v>
      </c>
      <c r="N47" s="39">
        <f>дод3!N45</f>
        <v>0</v>
      </c>
      <c r="O47" s="39">
        <f>дод3!O45</f>
        <v>0</v>
      </c>
      <c r="P47" s="145">
        <f>дод3!P45</f>
        <v>618600</v>
      </c>
    </row>
    <row r="48" spans="1:16" x14ac:dyDescent="0.2">
      <c r="A48" s="144">
        <v>1011010</v>
      </c>
      <c r="B48" s="131" t="s">
        <v>129</v>
      </c>
      <c r="C48" s="131" t="s">
        <v>130</v>
      </c>
      <c r="D48" s="133" t="s">
        <v>400</v>
      </c>
      <c r="E48" s="39">
        <f>дод3!E46</f>
        <v>80007889</v>
      </c>
      <c r="F48" s="39">
        <f>дод3!F46</f>
        <v>80007889</v>
      </c>
      <c r="G48" s="39">
        <f>дод3!G46</f>
        <v>47089140</v>
      </c>
      <c r="H48" s="39">
        <f>дод3!H46</f>
        <v>12467379</v>
      </c>
      <c r="I48" s="39">
        <f>дод3!I46</f>
        <v>0</v>
      </c>
      <c r="J48" s="39">
        <f>дод3!J46</f>
        <v>7869637</v>
      </c>
      <c r="K48" s="39">
        <f>дод3!K46</f>
        <v>7372740</v>
      </c>
      <c r="L48" s="39">
        <f>дод3!L46</f>
        <v>27100</v>
      </c>
      <c r="M48" s="39">
        <f>дод3!M46</f>
        <v>3840</v>
      </c>
      <c r="N48" s="39">
        <f>дод3!N46</f>
        <v>496897</v>
      </c>
      <c r="O48" s="39">
        <f>дод3!O46</f>
        <v>496897</v>
      </c>
      <c r="P48" s="145">
        <f>дод3!P46</f>
        <v>87877526</v>
      </c>
    </row>
    <row r="49" spans="1:16" ht="33.75" x14ac:dyDescent="0.2">
      <c r="A49" s="144">
        <v>1011020</v>
      </c>
      <c r="B49" s="131" t="s">
        <v>132</v>
      </c>
      <c r="C49" s="131" t="s">
        <v>133</v>
      </c>
      <c r="D49" s="139" t="s">
        <v>401</v>
      </c>
      <c r="E49" s="39">
        <f>дод3!E47</f>
        <v>115406219</v>
      </c>
      <c r="F49" s="39">
        <f>дод3!F47</f>
        <v>115406219</v>
      </c>
      <c r="G49" s="39">
        <f>дод3!G47</f>
        <v>72414400</v>
      </c>
      <c r="H49" s="39">
        <f>дод3!H47</f>
        <v>13446400</v>
      </c>
      <c r="I49" s="39">
        <f>дод3!I47</f>
        <v>0</v>
      </c>
      <c r="J49" s="39">
        <f>дод3!J47</f>
        <v>5322540</v>
      </c>
      <c r="K49" s="39">
        <f>дод3!K47</f>
        <v>1758798</v>
      </c>
      <c r="L49" s="39">
        <f>дод3!L47</f>
        <v>477700</v>
      </c>
      <c r="M49" s="39">
        <f>дод3!M47</f>
        <v>659099</v>
      </c>
      <c r="N49" s="39">
        <f>дод3!N47</f>
        <v>3563742</v>
      </c>
      <c r="O49" s="39">
        <f>дод3!O47</f>
        <v>3495935</v>
      </c>
      <c r="P49" s="145">
        <f>дод3!P47</f>
        <v>120728759</v>
      </c>
    </row>
    <row r="50" spans="1:16" ht="22.5" hidden="1" customHeight="1" x14ac:dyDescent="0.2">
      <c r="A50" s="144"/>
      <c r="B50" s="131"/>
      <c r="C50" s="131"/>
      <c r="D50" s="37" t="s">
        <v>99</v>
      </c>
      <c r="E50" s="39">
        <v>0</v>
      </c>
      <c r="F50" s="39">
        <v>1</v>
      </c>
      <c r="G50" s="39">
        <v>1</v>
      </c>
      <c r="H50" s="39">
        <v>2</v>
      </c>
      <c r="I50" s="39">
        <v>3</v>
      </c>
      <c r="J50" s="39">
        <v>3</v>
      </c>
      <c r="K50" s="39">
        <v>4</v>
      </c>
      <c r="L50" s="39">
        <v>5</v>
      </c>
      <c r="M50" s="39">
        <v>6</v>
      </c>
      <c r="N50" s="39">
        <v>7</v>
      </c>
      <c r="O50" s="39">
        <v>8</v>
      </c>
      <c r="P50" s="145">
        <v>10</v>
      </c>
    </row>
    <row r="51" spans="1:16" x14ac:dyDescent="0.2">
      <c r="A51" s="144"/>
      <c r="B51" s="131"/>
      <c r="C51" s="131"/>
      <c r="D51" s="37" t="s">
        <v>402</v>
      </c>
      <c r="E51" s="39">
        <f>дод3!E48</f>
        <v>100723846</v>
      </c>
      <c r="F51" s="39">
        <f>дод3!F48</f>
        <v>100723846</v>
      </c>
      <c r="G51" s="39">
        <f>дод3!G48</f>
        <v>72414400</v>
      </c>
      <c r="H51" s="39">
        <f>дод3!H48</f>
        <v>10827100</v>
      </c>
      <c r="I51" s="39">
        <f>дод3!I48</f>
        <v>0</v>
      </c>
      <c r="J51" s="39">
        <f>дод3!J48</f>
        <v>2301332</v>
      </c>
      <c r="K51" s="39">
        <f>дод3!K48</f>
        <v>0</v>
      </c>
      <c r="L51" s="39">
        <f>дод3!L48</f>
        <v>0</v>
      </c>
      <c r="M51" s="39">
        <f>дод3!M48</f>
        <v>0</v>
      </c>
      <c r="N51" s="39">
        <f>дод3!N48</f>
        <v>2301332</v>
      </c>
      <c r="O51" s="39">
        <f>дод3!O48</f>
        <v>2301332</v>
      </c>
      <c r="P51" s="39">
        <f>дод3!P48</f>
        <v>103025178</v>
      </c>
    </row>
    <row r="52" spans="1:16" x14ac:dyDescent="0.2">
      <c r="A52" s="144">
        <v>1011030</v>
      </c>
      <c r="B52" s="131" t="s">
        <v>135</v>
      </c>
      <c r="C52" s="131" t="s">
        <v>133</v>
      </c>
      <c r="D52" s="133" t="s">
        <v>403</v>
      </c>
      <c r="E52" s="39">
        <f>дод3!E49</f>
        <v>1918342</v>
      </c>
      <c r="F52" s="39">
        <f>дод3!F49</f>
        <v>1918342</v>
      </c>
      <c r="G52" s="39">
        <f>дод3!G49</f>
        <v>1138900</v>
      </c>
      <c r="H52" s="39">
        <f>дод3!H49</f>
        <v>366100</v>
      </c>
      <c r="I52" s="39">
        <f>дод3!I49</f>
        <v>0</v>
      </c>
      <c r="J52" s="39">
        <f>дод3!J49</f>
        <v>70207</v>
      </c>
      <c r="K52" s="39">
        <f>дод3!K49</f>
        <v>61100</v>
      </c>
      <c r="L52" s="39">
        <f>дод3!L49</f>
        <v>0</v>
      </c>
      <c r="M52" s="39">
        <f>дод3!M49</f>
        <v>20300</v>
      </c>
      <c r="N52" s="39">
        <f>дод3!N49</f>
        <v>9107</v>
      </c>
      <c r="O52" s="39">
        <f>дод3!O49</f>
        <v>9107</v>
      </c>
      <c r="P52" s="145">
        <f>дод3!P49</f>
        <v>1988549</v>
      </c>
    </row>
    <row r="53" spans="1:16" ht="22.5" hidden="1" customHeight="1" x14ac:dyDescent="0.2">
      <c r="A53" s="144">
        <v>1011080</v>
      </c>
      <c r="B53" s="131" t="s">
        <v>137</v>
      </c>
      <c r="C53" s="131"/>
      <c r="D53" s="133" t="s">
        <v>404</v>
      </c>
      <c r="E53" s="39">
        <f>дод3!E50</f>
        <v>0</v>
      </c>
      <c r="F53" s="39">
        <f>дод3!F50</f>
        <v>0</v>
      </c>
      <c r="G53" s="39">
        <f>дод3!G50</f>
        <v>0</v>
      </c>
      <c r="H53" s="39">
        <f>дод3!H50</f>
        <v>0</v>
      </c>
      <c r="I53" s="39">
        <f>дод3!I50</f>
        <v>0</v>
      </c>
      <c r="J53" s="39">
        <f>дод3!J50</f>
        <v>0</v>
      </c>
      <c r="K53" s="39">
        <f>дод3!K50</f>
        <v>0</v>
      </c>
      <c r="L53" s="39">
        <f>дод3!L50</f>
        <v>0</v>
      </c>
      <c r="M53" s="39">
        <f>дод3!M50</f>
        <v>0</v>
      </c>
      <c r="N53" s="39">
        <f>дод3!N50</f>
        <v>0</v>
      </c>
      <c r="O53" s="39">
        <f>дод3!O50</f>
        <v>0</v>
      </c>
      <c r="P53" s="145">
        <f>дод3!P50</f>
        <v>0</v>
      </c>
    </row>
    <row r="54" spans="1:16" x14ac:dyDescent="0.2">
      <c r="A54" s="144"/>
      <c r="B54" s="131"/>
      <c r="C54" s="131"/>
      <c r="D54" s="133" t="s">
        <v>402</v>
      </c>
      <c r="E54" s="39">
        <f>дод3!E51</f>
        <v>1755500</v>
      </c>
      <c r="F54" s="39">
        <f>дод3!F51</f>
        <v>1755500</v>
      </c>
      <c r="G54" s="39">
        <f>дод3!G51</f>
        <v>1138900</v>
      </c>
      <c r="H54" s="39">
        <f>дод3!H51</f>
        <v>366100</v>
      </c>
      <c r="I54" s="39">
        <f>дод3!I51</f>
        <v>0</v>
      </c>
      <c r="J54" s="39">
        <f>дод3!J51</f>
        <v>0</v>
      </c>
      <c r="K54" s="39">
        <f>дод3!K51</f>
        <v>0</v>
      </c>
      <c r="L54" s="39">
        <f>дод3!L51</f>
        <v>0</v>
      </c>
      <c r="M54" s="39">
        <f>дод3!M51</f>
        <v>0</v>
      </c>
      <c r="N54" s="39">
        <f>дод3!N51</f>
        <v>0</v>
      </c>
      <c r="O54" s="39">
        <f>дод3!O51</f>
        <v>0</v>
      </c>
      <c r="P54" s="39">
        <f>дод3!P51</f>
        <v>1755500</v>
      </c>
    </row>
    <row r="55" spans="1:16" ht="22.5" x14ac:dyDescent="0.2">
      <c r="A55" s="144">
        <v>1011090</v>
      </c>
      <c r="B55" s="131" t="s">
        <v>139</v>
      </c>
      <c r="C55" s="131" t="s">
        <v>140</v>
      </c>
      <c r="D55" s="139" t="s">
        <v>405</v>
      </c>
      <c r="E55" s="39">
        <f>дод3!E52</f>
        <v>11059346</v>
      </c>
      <c r="F55" s="39">
        <f>дод3!F52</f>
        <v>11059346</v>
      </c>
      <c r="G55" s="39">
        <f>дод3!G52</f>
        <v>6626000</v>
      </c>
      <c r="H55" s="39">
        <f>дод3!H52</f>
        <v>1392600</v>
      </c>
      <c r="I55" s="39">
        <f>дод3!I52</f>
        <v>0</v>
      </c>
      <c r="J55" s="39">
        <f>дод3!J52</f>
        <v>688907</v>
      </c>
      <c r="K55" s="39">
        <f>дод3!K52</f>
        <v>564990</v>
      </c>
      <c r="L55" s="39">
        <f>дод3!L52</f>
        <v>73200</v>
      </c>
      <c r="M55" s="39">
        <f>дод3!M52</f>
        <v>14390</v>
      </c>
      <c r="N55" s="39">
        <f>дод3!N52</f>
        <v>123917</v>
      </c>
      <c r="O55" s="39">
        <f>дод3!O52</f>
        <v>103817</v>
      </c>
      <c r="P55" s="145">
        <f>дод3!P52</f>
        <v>11748253</v>
      </c>
    </row>
    <row r="56" spans="1:16" x14ac:dyDescent="0.2">
      <c r="A56" s="144">
        <v>1011100</v>
      </c>
      <c r="B56" s="131" t="s">
        <v>237</v>
      </c>
      <c r="C56" s="131" t="s">
        <v>238</v>
      </c>
      <c r="D56" s="331" t="s">
        <v>239</v>
      </c>
      <c r="E56" s="39">
        <f>дод3!E53</f>
        <v>34220863</v>
      </c>
      <c r="F56" s="39">
        <f>дод3!F53</f>
        <v>34220863</v>
      </c>
      <c r="G56" s="39">
        <f>дод3!G53</f>
        <v>15456683</v>
      </c>
      <c r="H56" s="39">
        <f>дод3!H53</f>
        <v>4578459</v>
      </c>
      <c r="I56" s="39">
        <f>дод3!I53</f>
        <v>0</v>
      </c>
      <c r="J56" s="39">
        <f>дод3!J53</f>
        <v>0</v>
      </c>
      <c r="K56" s="39">
        <f>дод3!K53</f>
        <v>0</v>
      </c>
      <c r="L56" s="39">
        <f>дод3!L53</f>
        <v>0</v>
      </c>
      <c r="M56" s="39">
        <f>дод3!M53</f>
        <v>0</v>
      </c>
      <c r="N56" s="39">
        <f>дод3!N53</f>
        <v>0</v>
      </c>
      <c r="O56" s="39">
        <f>дод3!O53</f>
        <v>0</v>
      </c>
      <c r="P56" s="145">
        <f>дод3!P53</f>
        <v>34220863</v>
      </c>
    </row>
    <row r="57" spans="1:16" x14ac:dyDescent="0.2">
      <c r="A57" s="144">
        <v>1011170</v>
      </c>
      <c r="B57" s="131" t="s">
        <v>142</v>
      </c>
      <c r="C57" s="131" t="s">
        <v>143</v>
      </c>
      <c r="D57" s="139" t="s">
        <v>406</v>
      </c>
      <c r="E57" s="39">
        <f>дод3!E54</f>
        <v>2121660</v>
      </c>
      <c r="F57" s="39">
        <f>дод3!F54</f>
        <v>2121660</v>
      </c>
      <c r="G57" s="39">
        <f>дод3!G54</f>
        <v>1344140</v>
      </c>
      <c r="H57" s="39">
        <f>дод3!H54</f>
        <v>137900</v>
      </c>
      <c r="I57" s="39">
        <f>дод3!I54</f>
        <v>0</v>
      </c>
      <c r="J57" s="39">
        <f>дод3!J54</f>
        <v>45043</v>
      </c>
      <c r="K57" s="39">
        <f>дод3!K54</f>
        <v>0</v>
      </c>
      <c r="L57" s="39">
        <f>дод3!L54</f>
        <v>0</v>
      </c>
      <c r="M57" s="39">
        <f>дод3!M54</f>
        <v>0</v>
      </c>
      <c r="N57" s="39">
        <f>дод3!N54</f>
        <v>45043</v>
      </c>
      <c r="O57" s="39">
        <f>дод3!O54</f>
        <v>45043</v>
      </c>
      <c r="P57" s="145">
        <f>дод3!P54</f>
        <v>2166703</v>
      </c>
    </row>
    <row r="58" spans="1:16" x14ac:dyDescent="0.2">
      <c r="A58" s="144">
        <v>1011190</v>
      </c>
      <c r="B58" s="131" t="s">
        <v>145</v>
      </c>
      <c r="C58" s="131" t="s">
        <v>143</v>
      </c>
      <c r="D58" s="139" t="s">
        <v>407</v>
      </c>
      <c r="E58" s="39">
        <f>дод3!E55</f>
        <v>1996700</v>
      </c>
      <c r="F58" s="39">
        <f>дод3!F55</f>
        <v>1996700</v>
      </c>
      <c r="G58" s="39">
        <f>дод3!G55</f>
        <v>1421900</v>
      </c>
      <c r="H58" s="39">
        <f>дод3!H55</f>
        <v>141200</v>
      </c>
      <c r="I58" s="39">
        <f>дод3!I55</f>
        <v>0</v>
      </c>
      <c r="J58" s="39">
        <f>дод3!J55</f>
        <v>0</v>
      </c>
      <c r="K58" s="39">
        <f>дод3!K55</f>
        <v>0</v>
      </c>
      <c r="L58" s="39">
        <f>дод3!L55</f>
        <v>0</v>
      </c>
      <c r="M58" s="39">
        <f>дод3!M55</f>
        <v>0</v>
      </c>
      <c r="N58" s="39">
        <f>дод3!N55</f>
        <v>0</v>
      </c>
      <c r="O58" s="39">
        <f>дод3!O55</f>
        <v>0</v>
      </c>
      <c r="P58" s="145">
        <f>дод3!P55</f>
        <v>1996700</v>
      </c>
    </row>
    <row r="59" spans="1:16" x14ac:dyDescent="0.2">
      <c r="A59" s="144">
        <v>1011200</v>
      </c>
      <c r="B59" s="131" t="s">
        <v>147</v>
      </c>
      <c r="C59" s="131" t="s">
        <v>143</v>
      </c>
      <c r="D59" s="139" t="s">
        <v>408</v>
      </c>
      <c r="E59" s="39">
        <f>дод3!E56</f>
        <v>450100</v>
      </c>
      <c r="F59" s="39">
        <f>дод3!F56</f>
        <v>450100</v>
      </c>
      <c r="G59" s="39">
        <f>дод3!G56</f>
        <v>338000</v>
      </c>
      <c r="H59" s="39">
        <f>дод3!H56</f>
        <v>36100</v>
      </c>
      <c r="I59" s="39">
        <f>дод3!I56</f>
        <v>0</v>
      </c>
      <c r="J59" s="39">
        <f>дод3!J56</f>
        <v>0</v>
      </c>
      <c r="K59" s="39">
        <f>дод3!K56</f>
        <v>0</v>
      </c>
      <c r="L59" s="39">
        <f>дод3!L56</f>
        <v>0</v>
      </c>
      <c r="M59" s="39">
        <f>дод3!M56</f>
        <v>0</v>
      </c>
      <c r="N59" s="39">
        <f>дод3!N56</f>
        <v>0</v>
      </c>
      <c r="O59" s="39">
        <f>дод3!O56</f>
        <v>0</v>
      </c>
      <c r="P59" s="145">
        <f>дод3!P56</f>
        <v>450100</v>
      </c>
    </row>
    <row r="60" spans="1:16" x14ac:dyDescent="0.2">
      <c r="A60" s="144">
        <v>1011210</v>
      </c>
      <c r="B60" s="131" t="s">
        <v>149</v>
      </c>
      <c r="C60" s="131" t="s">
        <v>143</v>
      </c>
      <c r="D60" s="133" t="s">
        <v>409</v>
      </c>
      <c r="E60" s="39">
        <f>дод3!E57</f>
        <v>803681</v>
      </c>
      <c r="F60" s="39">
        <f>дод3!F57</f>
        <v>803681</v>
      </c>
      <c r="G60" s="39">
        <f>дод3!G57</f>
        <v>526460</v>
      </c>
      <c r="H60" s="39">
        <f>дод3!H57</f>
        <v>149400</v>
      </c>
      <c r="I60" s="39">
        <f>дод3!I57</f>
        <v>0</v>
      </c>
      <c r="J60" s="39">
        <f>дод3!J57</f>
        <v>14700</v>
      </c>
      <c r="K60" s="39">
        <f>дод3!K57</f>
        <v>8100</v>
      </c>
      <c r="L60" s="39">
        <f>дод3!L57</f>
        <v>0</v>
      </c>
      <c r="M60" s="39">
        <f>дод3!M57</f>
        <v>8100</v>
      </c>
      <c r="N60" s="39">
        <f>дод3!N57</f>
        <v>6600</v>
      </c>
      <c r="O60" s="39">
        <f>дод3!O57</f>
        <v>6600</v>
      </c>
      <c r="P60" s="145">
        <f>дод3!P57</f>
        <v>818381</v>
      </c>
    </row>
    <row r="61" spans="1:16" x14ac:dyDescent="0.2">
      <c r="A61" s="144">
        <v>1011220</v>
      </c>
      <c r="B61" s="131" t="s">
        <v>420</v>
      </c>
      <c r="C61" s="131" t="s">
        <v>143</v>
      </c>
      <c r="D61" s="337" t="s">
        <v>421</v>
      </c>
      <c r="E61" s="39">
        <f>дод3!E58</f>
        <v>47000</v>
      </c>
      <c r="F61" s="39">
        <f>дод3!F58</f>
        <v>47000</v>
      </c>
      <c r="G61" s="39">
        <f>дод3!G58</f>
        <v>0</v>
      </c>
      <c r="H61" s="39">
        <f>дод3!H58</f>
        <v>0</v>
      </c>
      <c r="I61" s="39">
        <f>дод3!I58</f>
        <v>0</v>
      </c>
      <c r="J61" s="39">
        <f>дод3!J58</f>
        <v>0</v>
      </c>
      <c r="K61" s="39">
        <f>дод3!K58</f>
        <v>0</v>
      </c>
      <c r="L61" s="39">
        <f>дод3!L58</f>
        <v>0</v>
      </c>
      <c r="M61" s="39">
        <f>дод3!M58</f>
        <v>0</v>
      </c>
      <c r="N61" s="39">
        <f>дод3!N58</f>
        <v>0</v>
      </c>
      <c r="O61" s="39">
        <f>дод3!O58</f>
        <v>0</v>
      </c>
      <c r="P61" s="145">
        <f>дод3!P58</f>
        <v>47000</v>
      </c>
    </row>
    <row r="62" spans="1:16" ht="22.5" x14ac:dyDescent="0.2">
      <c r="A62" s="144">
        <v>1011230</v>
      </c>
      <c r="B62" s="131" t="s">
        <v>151</v>
      </c>
      <c r="C62" s="131" t="s">
        <v>143</v>
      </c>
      <c r="D62" s="146" t="s">
        <v>410</v>
      </c>
      <c r="E62" s="39">
        <f>дод3!E59</f>
        <v>68780</v>
      </c>
      <c r="F62" s="39">
        <f>дод3!F59</f>
        <v>68780</v>
      </c>
      <c r="G62" s="39">
        <f>дод3!G59</f>
        <v>0</v>
      </c>
      <c r="H62" s="39">
        <f>дод3!H59</f>
        <v>0</v>
      </c>
      <c r="I62" s="39">
        <f>дод3!I59</f>
        <v>0</v>
      </c>
      <c r="J62" s="39">
        <f>дод3!J59</f>
        <v>0</v>
      </c>
      <c r="K62" s="39">
        <f>дод3!K59</f>
        <v>0</v>
      </c>
      <c r="L62" s="39">
        <f>дод3!L59</f>
        <v>0</v>
      </c>
      <c r="M62" s="39">
        <f>дод3!M59</f>
        <v>0</v>
      </c>
      <c r="N62" s="39">
        <f>дод3!N59</f>
        <v>0</v>
      </c>
      <c r="O62" s="39">
        <f>дод3!O59</f>
        <v>0</v>
      </c>
      <c r="P62" s="145">
        <f>дод3!P59</f>
        <v>68780</v>
      </c>
    </row>
    <row r="63" spans="1:16" x14ac:dyDescent="0.2">
      <c r="A63" s="142">
        <v>1100000</v>
      </c>
      <c r="B63" s="121"/>
      <c r="C63" s="122"/>
      <c r="D63" s="123" t="s">
        <v>154</v>
      </c>
      <c r="E63" s="26">
        <f>дод3!E60</f>
        <v>7960280</v>
      </c>
      <c r="F63" s="26">
        <f>дод3!F60</f>
        <v>7960280</v>
      </c>
      <c r="G63" s="26">
        <f>дод3!G60</f>
        <v>4405400</v>
      </c>
      <c r="H63" s="26">
        <f>дод3!H60</f>
        <v>905300</v>
      </c>
      <c r="I63" s="26">
        <f>дод3!I60</f>
        <v>0</v>
      </c>
      <c r="J63" s="26">
        <f>дод3!J60</f>
        <v>3720220</v>
      </c>
      <c r="K63" s="26">
        <f>дод3!K60</f>
        <v>482500</v>
      </c>
      <c r="L63" s="26">
        <f>дод3!L60</f>
        <v>45900</v>
      </c>
      <c r="M63" s="26">
        <f>дод3!M60</f>
        <v>160300</v>
      </c>
      <c r="N63" s="26">
        <f>дод3!N60</f>
        <v>3237720</v>
      </c>
      <c r="O63" s="26">
        <f>дод3!O60</f>
        <v>3237720</v>
      </c>
      <c r="P63" s="26">
        <f>дод3!P60</f>
        <v>11680500</v>
      </c>
    </row>
    <row r="64" spans="1:16" ht="22.5" x14ac:dyDescent="0.2">
      <c r="A64" s="144">
        <v>1110000</v>
      </c>
      <c r="B64" s="125"/>
      <c r="C64" s="122"/>
      <c r="D64" s="126" t="s">
        <v>411</v>
      </c>
      <c r="E64" s="26">
        <f t="shared" ref="E64:P64" si="3">E63</f>
        <v>7960280</v>
      </c>
      <c r="F64" s="26">
        <f t="shared" si="3"/>
        <v>7960280</v>
      </c>
      <c r="G64" s="26">
        <f t="shared" si="3"/>
        <v>4405400</v>
      </c>
      <c r="H64" s="26">
        <f t="shared" si="3"/>
        <v>905300</v>
      </c>
      <c r="I64" s="26">
        <f t="shared" si="3"/>
        <v>0</v>
      </c>
      <c r="J64" s="26">
        <f t="shared" si="3"/>
        <v>3720220</v>
      </c>
      <c r="K64" s="26">
        <f t="shared" si="3"/>
        <v>482500</v>
      </c>
      <c r="L64" s="26">
        <f t="shared" si="3"/>
        <v>45900</v>
      </c>
      <c r="M64" s="26">
        <f t="shared" si="3"/>
        <v>160300</v>
      </c>
      <c r="N64" s="26">
        <f t="shared" si="3"/>
        <v>3237720</v>
      </c>
      <c r="O64" s="26">
        <f t="shared" si="3"/>
        <v>3237720</v>
      </c>
      <c r="P64" s="26">
        <f t="shared" si="3"/>
        <v>11680500</v>
      </c>
    </row>
    <row r="65" spans="1:16" s="19" customFormat="1" x14ac:dyDescent="0.2">
      <c r="A65" s="144">
        <v>1110180</v>
      </c>
      <c r="B65" s="127" t="s">
        <v>69</v>
      </c>
      <c r="C65" s="127" t="s">
        <v>70</v>
      </c>
      <c r="D65" s="146" t="s">
        <v>412</v>
      </c>
      <c r="E65" s="39">
        <f>дод3!E61</f>
        <v>800980</v>
      </c>
      <c r="F65" s="39">
        <f>дод3!F61</f>
        <v>800980</v>
      </c>
      <c r="G65" s="39">
        <f>дод3!G61</f>
        <v>550900</v>
      </c>
      <c r="H65" s="39">
        <f>дод3!H61</f>
        <v>44200</v>
      </c>
      <c r="I65" s="39">
        <f>дод3!I61</f>
        <v>0</v>
      </c>
      <c r="J65" s="39">
        <f>дод3!J61</f>
        <v>191520</v>
      </c>
      <c r="K65" s="39">
        <f>дод3!K61</f>
        <v>0</v>
      </c>
      <c r="L65" s="39">
        <f>дод3!L61</f>
        <v>0</v>
      </c>
      <c r="M65" s="39">
        <f>дод3!M61</f>
        <v>0</v>
      </c>
      <c r="N65" s="39">
        <f>дод3!N61</f>
        <v>191520</v>
      </c>
      <c r="O65" s="39">
        <f>дод3!O61</f>
        <v>191520</v>
      </c>
      <c r="P65" s="145">
        <f>дод3!P61</f>
        <v>992500</v>
      </c>
    </row>
    <row r="66" spans="1:16" s="19" customFormat="1" ht="15.75" hidden="1" customHeight="1" x14ac:dyDescent="0.2">
      <c r="A66" s="144">
        <v>1110000</v>
      </c>
      <c r="B66" s="147"/>
      <c r="C66" s="147"/>
      <c r="D66" s="148"/>
      <c r="E66" s="23"/>
      <c r="F66" s="23"/>
      <c r="G66" s="23"/>
      <c r="H66" s="23"/>
      <c r="I66" s="23"/>
      <c r="J66" s="23"/>
      <c r="K66" s="23"/>
      <c r="L66" s="23"/>
      <c r="M66" s="23"/>
      <c r="N66" s="23"/>
      <c r="O66" s="23"/>
      <c r="P66" s="22"/>
    </row>
    <row r="67" spans="1:16" ht="12.75" hidden="1" customHeight="1" x14ac:dyDescent="0.2">
      <c r="B67" s="2"/>
      <c r="P67" s="149"/>
    </row>
    <row r="68" spans="1:16" s="19" customFormat="1" ht="12.75" hidden="1" customHeight="1" x14ac:dyDescent="0.2">
      <c r="A68" s="144">
        <v>1110000</v>
      </c>
      <c r="B68" s="150" t="s">
        <v>77</v>
      </c>
      <c r="C68" s="150"/>
      <c r="D68" s="151" t="s">
        <v>78</v>
      </c>
      <c r="E68" s="39">
        <v>0</v>
      </c>
      <c r="F68" s="39">
        <v>1</v>
      </c>
      <c r="G68" s="39">
        <v>1</v>
      </c>
      <c r="H68" s="39">
        <v>2</v>
      </c>
      <c r="I68" s="39">
        <v>3</v>
      </c>
      <c r="J68" s="39">
        <v>3</v>
      </c>
      <c r="K68" s="39">
        <v>4</v>
      </c>
      <c r="L68" s="39">
        <v>5</v>
      </c>
      <c r="M68" s="39">
        <v>6</v>
      </c>
      <c r="N68" s="39">
        <v>7</v>
      </c>
      <c r="O68" s="39">
        <v>8</v>
      </c>
      <c r="P68" s="145">
        <v>10</v>
      </c>
    </row>
    <row r="69" spans="1:16" s="19" customFormat="1" ht="12" customHeight="1" x14ac:dyDescent="0.2">
      <c r="A69" s="144">
        <v>1113140</v>
      </c>
      <c r="B69" s="147" t="s">
        <v>155</v>
      </c>
      <c r="C69" s="147" t="s">
        <v>156</v>
      </c>
      <c r="D69" s="152" t="s">
        <v>413</v>
      </c>
      <c r="E69" s="39">
        <f>дод3!E65</f>
        <v>80000</v>
      </c>
      <c r="F69" s="39">
        <f>дод3!F65</f>
        <v>80000</v>
      </c>
      <c r="G69" s="39">
        <f>дод3!G65</f>
        <v>0</v>
      </c>
      <c r="H69" s="39">
        <f>дод3!H65</f>
        <v>0</v>
      </c>
      <c r="I69" s="39">
        <f>дод3!I65</f>
        <v>0</v>
      </c>
      <c r="J69" s="39">
        <f>дод3!J65</f>
        <v>0</v>
      </c>
      <c r="K69" s="39">
        <f>дод3!K65</f>
        <v>0</v>
      </c>
      <c r="L69" s="39">
        <f>дод3!L65</f>
        <v>0</v>
      </c>
      <c r="M69" s="39">
        <f>дод3!M65</f>
        <v>0</v>
      </c>
      <c r="N69" s="39">
        <f>дод3!N65</f>
        <v>0</v>
      </c>
      <c r="O69" s="39">
        <f>дод3!O65</f>
        <v>0</v>
      </c>
      <c r="P69" s="145">
        <f>дод3!P65</f>
        <v>80000</v>
      </c>
    </row>
    <row r="70" spans="1:16" s="19" customFormat="1" ht="0.75" hidden="1" customHeight="1" x14ac:dyDescent="0.2">
      <c r="A70" s="144">
        <v>1113160</v>
      </c>
      <c r="B70" s="147" t="s">
        <v>158</v>
      </c>
      <c r="C70" s="147"/>
      <c r="D70" s="148" t="s">
        <v>414</v>
      </c>
      <c r="E70" s="39">
        <v>0</v>
      </c>
      <c r="F70" s="39"/>
      <c r="G70" s="39"/>
      <c r="H70" s="39">
        <v>2</v>
      </c>
      <c r="I70" s="39">
        <v>3</v>
      </c>
      <c r="J70" s="39">
        <v>3</v>
      </c>
      <c r="K70" s="39">
        <v>4</v>
      </c>
      <c r="L70" s="39">
        <v>5</v>
      </c>
      <c r="M70" s="39">
        <v>6</v>
      </c>
      <c r="N70" s="39">
        <v>7</v>
      </c>
      <c r="O70" s="39">
        <v>8</v>
      </c>
      <c r="P70" s="145">
        <v>10</v>
      </c>
    </row>
    <row r="71" spans="1:16" s="19" customFormat="1" ht="14.25" customHeight="1" x14ac:dyDescent="0.2">
      <c r="A71" s="144">
        <v>1115011</v>
      </c>
      <c r="B71" s="147">
        <v>130102</v>
      </c>
      <c r="C71" s="147" t="s">
        <v>160</v>
      </c>
      <c r="D71" s="153" t="s">
        <v>415</v>
      </c>
      <c r="E71" s="39">
        <f>дод3!E67</f>
        <v>406000</v>
      </c>
      <c r="F71" s="39">
        <f>дод3!F67</f>
        <v>406000</v>
      </c>
      <c r="G71" s="39">
        <f>дод3!G67</f>
        <v>0</v>
      </c>
      <c r="H71" s="39">
        <f>дод3!H67</f>
        <v>0</v>
      </c>
      <c r="I71" s="39">
        <f>дод3!I67</f>
        <v>0</v>
      </c>
      <c r="J71" s="39">
        <f>дод3!J67</f>
        <v>0</v>
      </c>
      <c r="K71" s="39">
        <f>дод3!K67</f>
        <v>0</v>
      </c>
      <c r="L71" s="39">
        <f>дод3!L67</f>
        <v>0</v>
      </c>
      <c r="M71" s="39">
        <f>дод3!M67</f>
        <v>0</v>
      </c>
      <c r="N71" s="39">
        <f>дод3!N67</f>
        <v>0</v>
      </c>
      <c r="O71" s="39">
        <f>дод3!O67</f>
        <v>0</v>
      </c>
      <c r="P71" s="145">
        <f>дод3!P67</f>
        <v>406000</v>
      </c>
    </row>
    <row r="72" spans="1:16" s="19" customFormat="1" ht="22.5" x14ac:dyDescent="0.2">
      <c r="A72" s="144">
        <v>1115022</v>
      </c>
      <c r="B72" s="147">
        <v>130107</v>
      </c>
      <c r="C72" s="147" t="s">
        <v>160</v>
      </c>
      <c r="D72" s="153" t="s">
        <v>416</v>
      </c>
      <c r="E72" s="39">
        <f>дод3!E68</f>
        <v>5735700</v>
      </c>
      <c r="F72" s="39">
        <f>дод3!F68</f>
        <v>5735700</v>
      </c>
      <c r="G72" s="39">
        <f>дод3!G68</f>
        <v>3232900</v>
      </c>
      <c r="H72" s="39">
        <f>дод3!H68</f>
        <v>804600</v>
      </c>
      <c r="I72" s="39">
        <f>дод3!I68</f>
        <v>0</v>
      </c>
      <c r="J72" s="39">
        <f>дод3!J68</f>
        <v>3510400</v>
      </c>
      <c r="K72" s="39">
        <f>дод3!K68</f>
        <v>481300</v>
      </c>
      <c r="L72" s="39">
        <f>дод3!L68</f>
        <v>45900</v>
      </c>
      <c r="M72" s="39">
        <f>дод3!M68</f>
        <v>160300</v>
      </c>
      <c r="N72" s="39">
        <f>дод3!N68</f>
        <v>3029100</v>
      </c>
      <c r="O72" s="39">
        <f>дод3!O68</f>
        <v>3029100</v>
      </c>
      <c r="P72" s="145">
        <f>дод3!P68</f>
        <v>9246100</v>
      </c>
    </row>
    <row r="73" spans="1:16" s="19" customFormat="1" x14ac:dyDescent="0.2">
      <c r="A73" s="144">
        <v>1115024</v>
      </c>
      <c r="B73" s="147">
        <v>130110</v>
      </c>
      <c r="C73" s="147" t="s">
        <v>160</v>
      </c>
      <c r="D73" s="153" t="s">
        <v>417</v>
      </c>
      <c r="E73" s="39">
        <f>дод3!E70</f>
        <v>937600</v>
      </c>
      <c r="F73" s="39">
        <f>дод3!F70</f>
        <v>937600</v>
      </c>
      <c r="G73" s="39">
        <f>дод3!G70</f>
        <v>621600</v>
      </c>
      <c r="H73" s="39">
        <f>дод3!H70</f>
        <v>56500</v>
      </c>
      <c r="I73" s="39">
        <f>дод3!I70</f>
        <v>0</v>
      </c>
      <c r="J73" s="39">
        <f>дод3!J70</f>
        <v>18300</v>
      </c>
      <c r="K73" s="39">
        <f>дод3!K70</f>
        <v>1200</v>
      </c>
      <c r="L73" s="39">
        <f>дод3!L70</f>
        <v>0</v>
      </c>
      <c r="M73" s="39">
        <f>дод3!M70</f>
        <v>0</v>
      </c>
      <c r="N73" s="39">
        <f>дод3!N70</f>
        <v>17100</v>
      </c>
      <c r="O73" s="39">
        <f>дод3!O70</f>
        <v>17100</v>
      </c>
      <c r="P73" s="145">
        <f>дод3!P70</f>
        <v>955900</v>
      </c>
    </row>
    <row r="74" spans="1:16" x14ac:dyDescent="0.2">
      <c r="A74" s="142">
        <v>1400000</v>
      </c>
      <c r="B74" s="121"/>
      <c r="C74" s="122"/>
      <c r="D74" s="123" t="s">
        <v>418</v>
      </c>
      <c r="E74" s="26">
        <f>дод3!E71</f>
        <v>150331188</v>
      </c>
      <c r="F74" s="26">
        <f>дод3!F71</f>
        <v>150331188</v>
      </c>
      <c r="G74" s="26">
        <f>дод3!G71</f>
        <v>97300826</v>
      </c>
      <c r="H74" s="26">
        <f>дод3!H71</f>
        <v>13657192</v>
      </c>
      <c r="I74" s="26">
        <f>дод3!I71</f>
        <v>0</v>
      </c>
      <c r="J74" s="26">
        <f>дод3!J71</f>
        <v>18390665</v>
      </c>
      <c r="K74" s="26">
        <f>дод3!K71</f>
        <v>7227500</v>
      </c>
      <c r="L74" s="26">
        <f>дод3!L71</f>
        <v>3262900</v>
      </c>
      <c r="M74" s="26">
        <f>дод3!M71</f>
        <v>376500</v>
      </c>
      <c r="N74" s="26">
        <f>дод3!N71</f>
        <v>11163165</v>
      </c>
      <c r="O74" s="26">
        <f>дод3!O71</f>
        <v>11014665</v>
      </c>
      <c r="P74" s="26">
        <f>дод3!P71</f>
        <v>168721853</v>
      </c>
    </row>
    <row r="75" spans="1:16" x14ac:dyDescent="0.2">
      <c r="A75" s="144">
        <v>1410000</v>
      </c>
      <c r="B75" s="125"/>
      <c r="C75" s="122"/>
      <c r="D75" s="154" t="s">
        <v>418</v>
      </c>
      <c r="E75" s="26">
        <f t="shared" ref="E75:P75" si="4">E74</f>
        <v>150331188</v>
      </c>
      <c r="F75" s="26">
        <f t="shared" si="4"/>
        <v>150331188</v>
      </c>
      <c r="G75" s="26">
        <f t="shared" si="4"/>
        <v>97300826</v>
      </c>
      <c r="H75" s="26">
        <f t="shared" si="4"/>
        <v>13657192</v>
      </c>
      <c r="I75" s="26">
        <f t="shared" si="4"/>
        <v>0</v>
      </c>
      <c r="J75" s="26">
        <f t="shared" si="4"/>
        <v>18390665</v>
      </c>
      <c r="K75" s="26">
        <f t="shared" si="4"/>
        <v>7227500</v>
      </c>
      <c r="L75" s="26">
        <f t="shared" si="4"/>
        <v>3262900</v>
      </c>
      <c r="M75" s="26">
        <f t="shared" si="4"/>
        <v>376500</v>
      </c>
      <c r="N75" s="26">
        <f t="shared" si="4"/>
        <v>11163165</v>
      </c>
      <c r="O75" s="26">
        <f t="shared" si="4"/>
        <v>11014665</v>
      </c>
      <c r="P75" s="26">
        <f t="shared" si="4"/>
        <v>168721853</v>
      </c>
    </row>
    <row r="76" spans="1:16" s="19" customFormat="1" x14ac:dyDescent="0.2">
      <c r="A76" s="155">
        <v>1410180</v>
      </c>
      <c r="B76" s="127" t="s">
        <v>69</v>
      </c>
      <c r="C76" s="127" t="s">
        <v>70</v>
      </c>
      <c r="D76" s="156" t="s">
        <v>419</v>
      </c>
      <c r="E76" s="39">
        <f>дод3!E73</f>
        <v>640400</v>
      </c>
      <c r="F76" s="39">
        <f>дод3!F73</f>
        <v>640400</v>
      </c>
      <c r="G76" s="39">
        <f>дод3!G73</f>
        <v>481400</v>
      </c>
      <c r="H76" s="39">
        <f>дод3!H73</f>
        <v>15500</v>
      </c>
      <c r="I76" s="39">
        <f>дод3!I73</f>
        <v>0</v>
      </c>
      <c r="J76" s="39">
        <f>дод3!J73</f>
        <v>0</v>
      </c>
      <c r="K76" s="39">
        <f>дод3!K73</f>
        <v>0</v>
      </c>
      <c r="L76" s="39">
        <f>дод3!L73</f>
        <v>0</v>
      </c>
      <c r="M76" s="39">
        <f>дод3!M73</f>
        <v>0</v>
      </c>
      <c r="N76" s="39">
        <f>дод3!N73</f>
        <v>0</v>
      </c>
      <c r="O76" s="39">
        <f>дод3!O73</f>
        <v>0</v>
      </c>
      <c r="P76" s="145">
        <f>дод3!P73</f>
        <v>640400</v>
      </c>
    </row>
    <row r="77" spans="1:16" x14ac:dyDescent="0.2">
      <c r="A77" s="144">
        <v>1412010</v>
      </c>
      <c r="B77" s="30" t="s">
        <v>168</v>
      </c>
      <c r="C77" s="30" t="s">
        <v>169</v>
      </c>
      <c r="D77" s="133" t="s">
        <v>422</v>
      </c>
      <c r="E77" s="39">
        <f>дод3!E74</f>
        <v>51416924</v>
      </c>
      <c r="F77" s="39">
        <f>дод3!F74</f>
        <v>51416924</v>
      </c>
      <c r="G77" s="39">
        <f>дод3!G74</f>
        <v>33747090</v>
      </c>
      <c r="H77" s="39">
        <f>дод3!H74</f>
        <v>4763066</v>
      </c>
      <c r="I77" s="39">
        <f>дод3!I74</f>
        <v>0</v>
      </c>
      <c r="J77" s="39">
        <f>дод3!J74</f>
        <v>4792330</v>
      </c>
      <c r="K77" s="39">
        <f>дод3!K74</f>
        <v>2437000</v>
      </c>
      <c r="L77" s="39">
        <f>дод3!L74</f>
        <v>1052900</v>
      </c>
      <c r="M77" s="39">
        <f>дод3!M74</f>
        <v>122100</v>
      </c>
      <c r="N77" s="39">
        <f>дод3!N74</f>
        <v>2355330</v>
      </c>
      <c r="O77" s="39">
        <f>дод3!O74</f>
        <v>2355330</v>
      </c>
      <c r="P77" s="145">
        <f>дод3!P74</f>
        <v>56209254</v>
      </c>
    </row>
    <row r="78" spans="1:16" ht="27" hidden="1" customHeight="1" x14ac:dyDescent="0.2">
      <c r="A78" s="144"/>
      <c r="B78" s="30"/>
      <c r="C78" s="30"/>
      <c r="D78" s="37" t="s">
        <v>99</v>
      </c>
      <c r="E78" s="39" t="e">
        <f>дод3!#REF!</f>
        <v>#REF!</v>
      </c>
      <c r="F78" s="39">
        <v>1</v>
      </c>
      <c r="G78" s="39">
        <v>1</v>
      </c>
      <c r="H78" s="39">
        <v>2</v>
      </c>
      <c r="I78" s="39">
        <v>3</v>
      </c>
      <c r="J78" s="39">
        <v>3</v>
      </c>
      <c r="K78" s="39">
        <v>4</v>
      </c>
      <c r="L78" s="39">
        <v>5</v>
      </c>
      <c r="M78" s="39">
        <v>6</v>
      </c>
      <c r="N78" s="39">
        <v>7</v>
      </c>
      <c r="O78" s="39">
        <v>8</v>
      </c>
      <c r="P78" s="145">
        <v>10</v>
      </c>
    </row>
    <row r="79" spans="1:16" x14ac:dyDescent="0.2">
      <c r="A79" s="144"/>
      <c r="B79" s="30"/>
      <c r="C79" s="30"/>
      <c r="D79" s="37" t="s">
        <v>423</v>
      </c>
      <c r="E79" s="39">
        <f>дод3!E75</f>
        <v>35696428</v>
      </c>
      <c r="F79" s="39">
        <f>дод3!F75</f>
        <v>35696428</v>
      </c>
      <c r="G79" s="39">
        <f>дод3!G75</f>
        <v>27206760</v>
      </c>
      <c r="H79" s="39">
        <f>дод3!H75</f>
        <v>1692567</v>
      </c>
      <c r="I79" s="39">
        <f>дод3!I75</f>
        <v>0</v>
      </c>
      <c r="J79" s="39">
        <f>дод3!J75</f>
        <v>0</v>
      </c>
      <c r="K79" s="39">
        <f>дод3!K75</f>
        <v>0</v>
      </c>
      <c r="L79" s="39">
        <f>дод3!L75</f>
        <v>0</v>
      </c>
      <c r="M79" s="39">
        <f>дод3!M75</f>
        <v>0</v>
      </c>
      <c r="N79" s="39">
        <f>дод3!N75</f>
        <v>0</v>
      </c>
      <c r="O79" s="39">
        <f>дод3!O75</f>
        <v>0</v>
      </c>
      <c r="P79" s="39">
        <f>дод3!P75</f>
        <v>35696428</v>
      </c>
    </row>
    <row r="80" spans="1:16" ht="22.5" x14ac:dyDescent="0.2">
      <c r="A80" s="144">
        <v>1412020</v>
      </c>
      <c r="B80" s="30" t="s">
        <v>171</v>
      </c>
      <c r="C80" s="30" t="s">
        <v>169</v>
      </c>
      <c r="D80" s="133" t="s">
        <v>424</v>
      </c>
      <c r="E80" s="39">
        <f>дод3!E76</f>
        <v>34682302</v>
      </c>
      <c r="F80" s="39">
        <f>дод3!F76</f>
        <v>34682302</v>
      </c>
      <c r="G80" s="39">
        <f>дод3!G76</f>
        <v>22698520</v>
      </c>
      <c r="H80" s="39">
        <f>дод3!H76</f>
        <v>3433102</v>
      </c>
      <c r="I80" s="39">
        <f>дод3!I76</f>
        <v>0</v>
      </c>
      <c r="J80" s="39">
        <f>дод3!J76</f>
        <v>2614260</v>
      </c>
      <c r="K80" s="39">
        <f>дод3!K76</f>
        <v>282800</v>
      </c>
      <c r="L80" s="39">
        <f>дод3!L76</f>
        <v>5100</v>
      </c>
      <c r="M80" s="39">
        <f>дод3!M76</f>
        <v>14400</v>
      </c>
      <c r="N80" s="39">
        <f>дод3!N76</f>
        <v>2331460</v>
      </c>
      <c r="O80" s="39">
        <f>дод3!O76</f>
        <v>2306160</v>
      </c>
      <c r="P80" s="145">
        <f>дод3!P76</f>
        <v>37296562</v>
      </c>
    </row>
    <row r="81" spans="1:16" ht="0.75" hidden="1" customHeight="1" x14ac:dyDescent="0.2">
      <c r="A81" s="144"/>
      <c r="B81" s="30"/>
      <c r="C81" s="30"/>
      <c r="D81" s="37" t="s">
        <v>99</v>
      </c>
      <c r="E81" s="39" t="e">
        <f>дод3!#REF!</f>
        <v>#REF!</v>
      </c>
      <c r="F81" s="39">
        <v>1</v>
      </c>
      <c r="G81" s="39">
        <v>1</v>
      </c>
      <c r="H81" s="39">
        <v>2</v>
      </c>
      <c r="I81" s="39">
        <v>3</v>
      </c>
      <c r="J81" s="39">
        <v>3</v>
      </c>
      <c r="K81" s="39">
        <v>4</v>
      </c>
      <c r="L81" s="39">
        <v>5</v>
      </c>
      <c r="M81" s="39">
        <v>6</v>
      </c>
      <c r="N81" s="39">
        <v>7</v>
      </c>
      <c r="O81" s="39">
        <v>8</v>
      </c>
      <c r="P81" s="145">
        <v>10</v>
      </c>
    </row>
    <row r="82" spans="1:16" x14ac:dyDescent="0.2">
      <c r="A82" s="144"/>
      <c r="B82" s="30"/>
      <c r="C82" s="30"/>
      <c r="D82" s="37" t="s">
        <v>423</v>
      </c>
      <c r="E82" s="39">
        <f>дод3!E77</f>
        <v>24798285</v>
      </c>
      <c r="F82" s="39">
        <f>дод3!F77</f>
        <v>24798285</v>
      </c>
      <c r="G82" s="39">
        <f>дод3!G77</f>
        <v>18752155</v>
      </c>
      <c r="H82" s="39">
        <f>дод3!H77</f>
        <v>1645402</v>
      </c>
      <c r="I82" s="39">
        <f>дод3!I77</f>
        <v>0</v>
      </c>
      <c r="J82" s="39">
        <f>дод3!J77</f>
        <v>0</v>
      </c>
      <c r="K82" s="39">
        <f>дод3!K77</f>
        <v>0</v>
      </c>
      <c r="L82" s="39">
        <f>дод3!L77</f>
        <v>0</v>
      </c>
      <c r="M82" s="39">
        <f>дод3!M77</f>
        <v>0</v>
      </c>
      <c r="N82" s="39">
        <f>дод3!N77</f>
        <v>0</v>
      </c>
      <c r="O82" s="39">
        <f>дод3!O77</f>
        <v>0</v>
      </c>
      <c r="P82" s="39">
        <f>дод3!P77</f>
        <v>24798285</v>
      </c>
    </row>
    <row r="83" spans="1:16" x14ac:dyDescent="0.2">
      <c r="A83" s="144">
        <v>1412050</v>
      </c>
      <c r="B83" s="30" t="s">
        <v>173</v>
      </c>
      <c r="C83" s="30" t="s">
        <v>174</v>
      </c>
      <c r="D83" s="157" t="s">
        <v>425</v>
      </c>
      <c r="E83" s="39">
        <f>дод3!E78</f>
        <v>19170796</v>
      </c>
      <c r="F83" s="39">
        <f>дод3!F78</f>
        <v>19170796</v>
      </c>
      <c r="G83" s="39">
        <f>дод3!G78</f>
        <v>13049900</v>
      </c>
      <c r="H83" s="39">
        <f>дод3!H78</f>
        <v>2312696</v>
      </c>
      <c r="I83" s="39">
        <f>дод3!I78</f>
        <v>0</v>
      </c>
      <c r="J83" s="39">
        <f>дод3!J78</f>
        <v>1290100</v>
      </c>
      <c r="K83" s="39">
        <f>дод3!K78</f>
        <v>95000</v>
      </c>
      <c r="L83" s="39">
        <f>дод3!L78</f>
        <v>1500</v>
      </c>
      <c r="M83" s="39">
        <f>дод3!M78</f>
        <v>0</v>
      </c>
      <c r="N83" s="39">
        <f>дод3!N78</f>
        <v>1195100</v>
      </c>
      <c r="O83" s="39">
        <f>дод3!O78</f>
        <v>1195100</v>
      </c>
      <c r="P83" s="145">
        <f>дод3!P78</f>
        <v>20460896</v>
      </c>
    </row>
    <row r="84" spans="1:16" ht="12.75" customHeight="1" x14ac:dyDescent="0.2">
      <c r="A84" s="144"/>
      <c r="B84" s="30"/>
      <c r="C84" s="30"/>
      <c r="D84" s="37" t="s">
        <v>423</v>
      </c>
      <c r="E84" s="233">
        <f>дод3!E79</f>
        <v>14574621</v>
      </c>
      <c r="F84" s="233">
        <f>дод3!F79</f>
        <v>14574621</v>
      </c>
      <c r="G84" s="233">
        <f>дод3!G79</f>
        <v>11606775</v>
      </c>
      <c r="H84" s="233">
        <f>дод3!H79</f>
        <v>457496</v>
      </c>
      <c r="I84" s="233">
        <f>дод3!I79</f>
        <v>0</v>
      </c>
      <c r="J84" s="233">
        <f>дод3!J79</f>
        <v>0</v>
      </c>
      <c r="K84" s="233">
        <f>дод3!K79</f>
        <v>0</v>
      </c>
      <c r="L84" s="233">
        <f>дод3!L79</f>
        <v>0</v>
      </c>
      <c r="M84" s="233">
        <f>дод3!M79</f>
        <v>0</v>
      </c>
      <c r="N84" s="233">
        <f>дод3!N79</f>
        <v>0</v>
      </c>
      <c r="O84" s="233">
        <f>дод3!O79</f>
        <v>0</v>
      </c>
      <c r="P84" s="233">
        <f>дод3!P79</f>
        <v>14574621</v>
      </c>
    </row>
    <row r="85" spans="1:16" hidden="1" x14ac:dyDescent="0.2">
      <c r="A85" s="144">
        <v>1412120</v>
      </c>
      <c r="B85" s="30" t="s">
        <v>180</v>
      </c>
      <c r="C85" s="30" t="s">
        <v>181</v>
      </c>
      <c r="D85" s="139" t="s">
        <v>426</v>
      </c>
      <c r="E85" s="39">
        <f>дод3!E82</f>
        <v>0</v>
      </c>
      <c r="F85" s="39">
        <f>дод3!F82</f>
        <v>0</v>
      </c>
      <c r="G85" s="39">
        <f>дод3!G82</f>
        <v>0</v>
      </c>
      <c r="H85" s="39">
        <f>дод3!H82</f>
        <v>0</v>
      </c>
      <c r="I85" s="39">
        <f>дод3!I82</f>
        <v>0</v>
      </c>
      <c r="J85" s="39">
        <f>дод3!J82</f>
        <v>0</v>
      </c>
      <c r="K85" s="39">
        <f>дод3!K82</f>
        <v>0</v>
      </c>
      <c r="L85" s="39">
        <f>дод3!L82</f>
        <v>0</v>
      </c>
      <c r="M85" s="39">
        <f>дод3!M82</f>
        <v>0</v>
      </c>
      <c r="N85" s="39">
        <f>дод3!N82</f>
        <v>0</v>
      </c>
      <c r="O85" s="39">
        <f>дод3!O82</f>
        <v>0</v>
      </c>
      <c r="P85" s="145">
        <f>дод3!P82</f>
        <v>0</v>
      </c>
    </row>
    <row r="86" spans="1:16" ht="22.5" hidden="1" customHeight="1" x14ac:dyDescent="0.2">
      <c r="A86" s="144"/>
      <c r="B86" s="30"/>
      <c r="C86" s="30"/>
      <c r="D86" s="37" t="s">
        <v>99</v>
      </c>
      <c r="E86" s="39">
        <v>0</v>
      </c>
      <c r="F86" s="39">
        <v>0</v>
      </c>
      <c r="G86" s="39">
        <v>0</v>
      </c>
      <c r="H86" s="39">
        <v>0</v>
      </c>
      <c r="I86" s="39">
        <v>0</v>
      </c>
      <c r="J86" s="39">
        <v>0</v>
      </c>
      <c r="K86" s="39">
        <v>0</v>
      </c>
      <c r="L86" s="39">
        <v>0</v>
      </c>
      <c r="M86" s="39">
        <v>0</v>
      </c>
      <c r="N86" s="39">
        <v>0</v>
      </c>
      <c r="O86" s="39">
        <v>0</v>
      </c>
      <c r="P86" s="145">
        <v>0</v>
      </c>
    </row>
    <row r="87" spans="1:16" ht="12.75" hidden="1" customHeight="1" x14ac:dyDescent="0.2">
      <c r="A87" s="144">
        <v>1412130</v>
      </c>
      <c r="B87" s="147" t="s">
        <v>183</v>
      </c>
      <c r="C87" s="147"/>
      <c r="D87" s="139" t="s">
        <v>427</v>
      </c>
      <c r="E87" s="39">
        <v>0</v>
      </c>
      <c r="F87" s="39">
        <v>0</v>
      </c>
      <c r="G87" s="39">
        <v>0</v>
      </c>
      <c r="H87" s="39">
        <v>0</v>
      </c>
      <c r="I87" s="39">
        <v>0</v>
      </c>
      <c r="J87" s="39">
        <v>0</v>
      </c>
      <c r="K87" s="39">
        <v>0</v>
      </c>
      <c r="L87" s="39">
        <v>0</v>
      </c>
      <c r="M87" s="39">
        <v>0</v>
      </c>
      <c r="N87" s="39">
        <v>0</v>
      </c>
      <c r="O87" s="39">
        <v>0</v>
      </c>
      <c r="P87" s="145">
        <v>0</v>
      </c>
    </row>
    <row r="88" spans="1:16" x14ac:dyDescent="0.2">
      <c r="A88" s="144">
        <v>1412140</v>
      </c>
      <c r="B88" s="30" t="s">
        <v>185</v>
      </c>
      <c r="C88" s="30" t="s">
        <v>186</v>
      </c>
      <c r="D88" s="133" t="s">
        <v>428</v>
      </c>
      <c r="E88" s="39">
        <f>дод3!E86</f>
        <v>4969440</v>
      </c>
      <c r="F88" s="39">
        <f>дод3!F86</f>
        <v>4969440</v>
      </c>
      <c r="G88" s="39">
        <f>дод3!G86</f>
        <v>3464600</v>
      </c>
      <c r="H88" s="39">
        <f>дод3!H86</f>
        <v>342800</v>
      </c>
      <c r="I88" s="39">
        <f>дод3!I86</f>
        <v>0</v>
      </c>
      <c r="J88" s="39">
        <f>дод3!J86</f>
        <v>4054700</v>
      </c>
      <c r="K88" s="39">
        <f>дод3!K86</f>
        <v>3871500</v>
      </c>
      <c r="L88" s="39">
        <f>дод3!L86</f>
        <v>2049600</v>
      </c>
      <c r="M88" s="39">
        <f>дод3!M86</f>
        <v>194700</v>
      </c>
      <c r="N88" s="39">
        <f>дод3!N86</f>
        <v>183200</v>
      </c>
      <c r="O88" s="39">
        <f>дод3!O86</f>
        <v>60000</v>
      </c>
      <c r="P88" s="145">
        <f>дод3!P86</f>
        <v>9024140</v>
      </c>
    </row>
    <row r="89" spans="1:16" ht="22.5" hidden="1" customHeight="1" x14ac:dyDescent="0.2">
      <c r="A89" s="144"/>
      <c r="B89" s="30"/>
      <c r="C89" s="30"/>
      <c r="D89" s="37" t="s">
        <v>99</v>
      </c>
      <c r="E89" s="39">
        <f>дод3!E87</f>
        <v>0</v>
      </c>
      <c r="F89" s="39">
        <v>1</v>
      </c>
      <c r="G89" s="39">
        <v>1</v>
      </c>
      <c r="H89" s="39">
        <v>2</v>
      </c>
      <c r="I89" s="39">
        <v>3</v>
      </c>
      <c r="J89" s="39">
        <v>3</v>
      </c>
      <c r="K89" s="39">
        <v>4</v>
      </c>
      <c r="L89" s="39">
        <v>5</v>
      </c>
      <c r="M89" s="39">
        <v>6</v>
      </c>
      <c r="N89" s="39">
        <v>7</v>
      </c>
      <c r="O89" s="39">
        <v>8</v>
      </c>
      <c r="P89" s="145">
        <v>10</v>
      </c>
    </row>
    <row r="90" spans="1:16" x14ac:dyDescent="0.2">
      <c r="A90" s="144"/>
      <c r="B90" s="30"/>
      <c r="C90" s="30"/>
      <c r="D90" s="37" t="s">
        <v>423</v>
      </c>
      <c r="E90" s="39">
        <f>дод3!E88</f>
        <v>4461740</v>
      </c>
      <c r="F90" s="39">
        <f>дод3!F88</f>
        <v>4461740</v>
      </c>
      <c r="G90" s="39">
        <f>дод3!G88</f>
        <v>3422320</v>
      </c>
      <c r="H90" s="39">
        <f>дод3!H88</f>
        <v>99700</v>
      </c>
      <c r="I90" s="39">
        <f>дод3!I88</f>
        <v>0</v>
      </c>
      <c r="J90" s="39">
        <f>дод3!J88</f>
        <v>0</v>
      </c>
      <c r="K90" s="39">
        <f>дод3!K88</f>
        <v>0</v>
      </c>
      <c r="L90" s="39">
        <f>дод3!L88</f>
        <v>0</v>
      </c>
      <c r="M90" s="39">
        <f>дод3!M88</f>
        <v>0</v>
      </c>
      <c r="N90" s="39">
        <f>дод3!N88</f>
        <v>0</v>
      </c>
      <c r="O90" s="39">
        <f>дод3!O88</f>
        <v>0</v>
      </c>
      <c r="P90" s="39">
        <f>дод3!P88</f>
        <v>4461740</v>
      </c>
    </row>
    <row r="91" spans="1:16" x14ac:dyDescent="0.2">
      <c r="A91" s="144">
        <v>1412170</v>
      </c>
      <c r="B91" s="30" t="s">
        <v>188</v>
      </c>
      <c r="C91" s="30" t="s">
        <v>189</v>
      </c>
      <c r="D91" s="146" t="s">
        <v>429</v>
      </c>
      <c r="E91" s="39">
        <f>дод3!E89</f>
        <v>96800</v>
      </c>
      <c r="F91" s="39">
        <f>дод3!F89</f>
        <v>96800</v>
      </c>
      <c r="G91" s="39">
        <f>дод3!G89</f>
        <v>72700</v>
      </c>
      <c r="H91" s="39">
        <f>дод3!H89</f>
        <v>0</v>
      </c>
      <c r="I91" s="39">
        <f>дод3!I89</f>
        <v>0</v>
      </c>
      <c r="J91" s="39">
        <f>дод3!J89</f>
        <v>0</v>
      </c>
      <c r="K91" s="39">
        <f>дод3!K89</f>
        <v>0</v>
      </c>
      <c r="L91" s="39">
        <f>дод3!L89</f>
        <v>0</v>
      </c>
      <c r="M91" s="39">
        <f>дод3!M89</f>
        <v>0</v>
      </c>
      <c r="N91" s="39">
        <f>дод3!N89</f>
        <v>0</v>
      </c>
      <c r="O91" s="39">
        <f>дод3!O89</f>
        <v>0</v>
      </c>
      <c r="P91" s="145">
        <f>дод3!P89</f>
        <v>96800</v>
      </c>
    </row>
    <row r="92" spans="1:16" x14ac:dyDescent="0.2">
      <c r="A92" s="144"/>
      <c r="B92" s="30"/>
      <c r="C92" s="30"/>
      <c r="D92" s="37" t="s">
        <v>423</v>
      </c>
      <c r="E92" s="39">
        <f>дод3!E90</f>
        <v>36480</v>
      </c>
      <c r="F92" s="39">
        <f>дод3!F90</f>
        <v>36480</v>
      </c>
      <c r="G92" s="39">
        <f>дод3!G90</f>
        <v>29900</v>
      </c>
      <c r="H92" s="39">
        <f>дод3!H90</f>
        <v>0</v>
      </c>
      <c r="I92" s="39">
        <f>дод3!I90</f>
        <v>0</v>
      </c>
      <c r="J92" s="39">
        <f>дод3!J90</f>
        <v>0</v>
      </c>
      <c r="K92" s="39">
        <f>дод3!K90</f>
        <v>0</v>
      </c>
      <c r="L92" s="39">
        <f>дод3!L90</f>
        <v>0</v>
      </c>
      <c r="M92" s="39">
        <f>дод3!M90</f>
        <v>0</v>
      </c>
      <c r="N92" s="39">
        <f>дод3!N90</f>
        <v>0</v>
      </c>
      <c r="O92" s="39">
        <f>дод3!O90</f>
        <v>0</v>
      </c>
      <c r="P92" s="39">
        <f>дод3!P90</f>
        <v>36480</v>
      </c>
    </row>
    <row r="93" spans="1:16" x14ac:dyDescent="0.2">
      <c r="A93" s="144">
        <v>1412180</v>
      </c>
      <c r="B93" s="30" t="s">
        <v>191</v>
      </c>
      <c r="C93" s="30" t="s">
        <v>192</v>
      </c>
      <c r="D93" s="146" t="s">
        <v>430</v>
      </c>
      <c r="E93" s="39">
        <f>дод3!E91</f>
        <v>34433484</v>
      </c>
      <c r="F93" s="39">
        <f>дод3!F91</f>
        <v>34433484</v>
      </c>
      <c r="G93" s="39">
        <f>дод3!G91</f>
        <v>22242126</v>
      </c>
      <c r="H93" s="39">
        <f>дод3!H91</f>
        <v>2577026</v>
      </c>
      <c r="I93" s="39">
        <f>дод3!I91</f>
        <v>0</v>
      </c>
      <c r="J93" s="39">
        <f>дод3!J91</f>
        <v>5588175</v>
      </c>
      <c r="K93" s="39">
        <f>дод3!K91</f>
        <v>529100</v>
      </c>
      <c r="L93" s="39">
        <f>дод3!L91</f>
        <v>147000</v>
      </c>
      <c r="M93" s="39">
        <f>дод3!M91</f>
        <v>43600</v>
      </c>
      <c r="N93" s="39">
        <f>дод3!N91</f>
        <v>5059075</v>
      </c>
      <c r="O93" s="39">
        <f>дод3!O91</f>
        <v>5059075</v>
      </c>
      <c r="P93" s="145">
        <f>дод3!P91</f>
        <v>40021659</v>
      </c>
    </row>
    <row r="94" spans="1:16" ht="22.5" hidden="1" customHeight="1" x14ac:dyDescent="0.2">
      <c r="A94" s="144"/>
      <c r="B94" s="30"/>
      <c r="C94" s="30"/>
      <c r="D94" s="37" t="s">
        <v>99</v>
      </c>
      <c r="E94" s="39">
        <f>дод3!E92</f>
        <v>0</v>
      </c>
      <c r="F94" s="39">
        <v>1</v>
      </c>
      <c r="G94" s="39">
        <v>1</v>
      </c>
      <c r="H94" s="39">
        <v>2</v>
      </c>
      <c r="I94" s="39">
        <v>3</v>
      </c>
      <c r="J94" s="39">
        <v>3</v>
      </c>
      <c r="K94" s="39">
        <v>4</v>
      </c>
      <c r="L94" s="39">
        <v>5</v>
      </c>
      <c r="M94" s="39">
        <v>6</v>
      </c>
      <c r="N94" s="39">
        <v>7</v>
      </c>
      <c r="O94" s="39">
        <v>8</v>
      </c>
      <c r="P94" s="145">
        <v>10</v>
      </c>
    </row>
    <row r="95" spans="1:16" x14ac:dyDescent="0.2">
      <c r="A95" s="144"/>
      <c r="B95" s="30"/>
      <c r="C95" s="30"/>
      <c r="D95" s="37" t="s">
        <v>423</v>
      </c>
      <c r="E95" s="39">
        <f>дод3!E93</f>
        <v>30639279</v>
      </c>
      <c r="F95" s="39">
        <f>дод3!F93</f>
        <v>30639279</v>
      </c>
      <c r="G95" s="39">
        <f>дод3!G93</f>
        <v>22031726</v>
      </c>
      <c r="H95" s="39">
        <f>дод3!H93</f>
        <v>1020716</v>
      </c>
      <c r="I95" s="39">
        <f>дод3!I93</f>
        <v>0</v>
      </c>
      <c r="J95" s="39">
        <f>дод3!J93</f>
        <v>0</v>
      </c>
      <c r="K95" s="39">
        <f>дод3!K93</f>
        <v>0</v>
      </c>
      <c r="L95" s="39">
        <f>дод3!L93</f>
        <v>0</v>
      </c>
      <c r="M95" s="39">
        <f>дод3!M93</f>
        <v>0</v>
      </c>
      <c r="N95" s="39">
        <f>дод3!N93</f>
        <v>0</v>
      </c>
      <c r="O95" s="39">
        <f>дод3!O93</f>
        <v>0</v>
      </c>
      <c r="P95" s="39">
        <f>дод3!P93</f>
        <v>30639279</v>
      </c>
    </row>
    <row r="96" spans="1:16" ht="14.25" customHeight="1" x14ac:dyDescent="0.2">
      <c r="A96" s="144">
        <v>1412220</v>
      </c>
      <c r="B96" s="30" t="s">
        <v>194</v>
      </c>
      <c r="C96" s="30" t="s">
        <v>195</v>
      </c>
      <c r="D96" s="146" t="s">
        <v>431</v>
      </c>
      <c r="E96" s="39">
        <f>дод3!E94</f>
        <v>4522042</v>
      </c>
      <c r="F96" s="39">
        <f>дод3!F94</f>
        <v>4522042</v>
      </c>
      <c r="G96" s="39">
        <f>дод3!G94</f>
        <v>1544490</v>
      </c>
      <c r="H96" s="39">
        <f>дод3!H94</f>
        <v>213002</v>
      </c>
      <c r="I96" s="39">
        <f>дод3!I94</f>
        <v>0</v>
      </c>
      <c r="J96" s="39">
        <f>дод3!J94</f>
        <v>51100</v>
      </c>
      <c r="K96" s="39">
        <f>дод3!K94</f>
        <v>12100</v>
      </c>
      <c r="L96" s="39">
        <f>дод3!L94</f>
        <v>6800</v>
      </c>
      <c r="M96" s="39">
        <f>дод3!M94</f>
        <v>1700</v>
      </c>
      <c r="N96" s="39">
        <f>дод3!N94</f>
        <v>39000</v>
      </c>
      <c r="O96" s="39">
        <f>дод3!O94</f>
        <v>39000</v>
      </c>
      <c r="P96" s="145">
        <f>дод3!P94</f>
        <v>4573142</v>
      </c>
    </row>
    <row r="97" spans="1:16" ht="12.75" hidden="1" customHeight="1" x14ac:dyDescent="0.2">
      <c r="A97" s="144">
        <v>1412810</v>
      </c>
      <c r="B97" s="30" t="s">
        <v>194</v>
      </c>
      <c r="C97" s="30"/>
      <c r="D97" s="148" t="s">
        <v>432</v>
      </c>
      <c r="E97" s="39">
        <f>дод3!E95</f>
        <v>0</v>
      </c>
      <c r="F97" s="54"/>
      <c r="G97" s="54"/>
      <c r="H97" s="54"/>
      <c r="I97" s="54"/>
      <c r="J97" s="54"/>
      <c r="K97" s="54"/>
      <c r="L97" s="54"/>
      <c r="M97" s="54"/>
      <c r="N97" s="54"/>
      <c r="O97" s="54"/>
      <c r="P97" s="49"/>
    </row>
    <row r="98" spans="1:16" ht="12.75" hidden="1" customHeight="1" x14ac:dyDescent="0.2">
      <c r="A98" s="144">
        <v>1412820</v>
      </c>
      <c r="B98" s="30" t="s">
        <v>194</v>
      </c>
      <c r="C98" s="30"/>
      <c r="D98" s="148" t="s">
        <v>433</v>
      </c>
      <c r="E98" s="39">
        <f>дод3!E96</f>
        <v>620412</v>
      </c>
      <c r="F98" s="54"/>
      <c r="G98" s="54"/>
      <c r="H98" s="54"/>
      <c r="I98" s="54"/>
      <c r="J98" s="54"/>
      <c r="K98" s="54"/>
      <c r="L98" s="54"/>
      <c r="M98" s="54"/>
      <c r="N98" s="54"/>
      <c r="O98" s="54"/>
      <c r="P98" s="49"/>
    </row>
    <row r="99" spans="1:16" ht="12.75" hidden="1" customHeight="1" x14ac:dyDescent="0.2">
      <c r="A99" s="144">
        <v>1412830</v>
      </c>
      <c r="B99" s="30" t="s">
        <v>194</v>
      </c>
      <c r="C99" s="30"/>
      <c r="D99" s="148" t="s">
        <v>434</v>
      </c>
      <c r="E99" s="39">
        <f>дод3!E97</f>
        <v>399000</v>
      </c>
      <c r="F99" s="54"/>
      <c r="G99" s="54"/>
      <c r="H99" s="54"/>
      <c r="I99" s="54"/>
      <c r="J99" s="54"/>
      <c r="K99" s="54"/>
      <c r="L99" s="54"/>
      <c r="M99" s="54"/>
      <c r="N99" s="54"/>
      <c r="O99" s="54"/>
      <c r="P99" s="49"/>
    </row>
    <row r="100" spans="1:16" ht="12.75" hidden="1" customHeight="1" x14ac:dyDescent="0.2">
      <c r="A100" s="144">
        <v>1412840</v>
      </c>
      <c r="B100" s="30" t="s">
        <v>194</v>
      </c>
      <c r="C100" s="30"/>
      <c r="D100" s="148" t="s">
        <v>435</v>
      </c>
      <c r="E100" s="39">
        <f>дод3!E98</f>
        <v>0</v>
      </c>
      <c r="F100" s="54"/>
      <c r="G100" s="54"/>
      <c r="H100" s="54"/>
      <c r="I100" s="54"/>
      <c r="J100" s="54"/>
      <c r="K100" s="54"/>
      <c r="L100" s="54"/>
      <c r="M100" s="54"/>
      <c r="N100" s="54"/>
      <c r="O100" s="54"/>
      <c r="P100" s="49"/>
    </row>
    <row r="101" spans="1:16" ht="12.75" hidden="1" customHeight="1" x14ac:dyDescent="0.2">
      <c r="A101" s="144">
        <v>1412850</v>
      </c>
      <c r="B101" s="30" t="s">
        <v>194</v>
      </c>
      <c r="C101" s="30"/>
      <c r="D101" s="133" t="s">
        <v>436</v>
      </c>
      <c r="E101" s="39">
        <f>дод3!E99</f>
        <v>339140652</v>
      </c>
      <c r="F101" s="54"/>
      <c r="G101" s="54"/>
      <c r="H101" s="54"/>
      <c r="I101" s="54"/>
      <c r="J101" s="54"/>
      <c r="K101" s="54"/>
      <c r="L101" s="54"/>
      <c r="M101" s="54"/>
      <c r="N101" s="54"/>
      <c r="O101" s="54"/>
      <c r="P101" s="49"/>
    </row>
    <row r="102" spans="1:16" ht="12.75" hidden="1" customHeight="1" x14ac:dyDescent="0.2">
      <c r="A102" s="144">
        <v>1412860</v>
      </c>
      <c r="B102" s="30" t="s">
        <v>194</v>
      </c>
      <c r="C102" s="30"/>
      <c r="D102" s="157" t="s">
        <v>437</v>
      </c>
      <c r="E102" s="39">
        <f>дод3!E100</f>
        <v>9253460</v>
      </c>
      <c r="F102" s="54"/>
      <c r="G102" s="54"/>
      <c r="H102" s="54"/>
      <c r="I102" s="54"/>
      <c r="J102" s="54"/>
      <c r="K102" s="54"/>
      <c r="L102" s="54"/>
      <c r="M102" s="54"/>
      <c r="N102" s="54"/>
      <c r="O102" s="54"/>
      <c r="P102" s="49"/>
    </row>
    <row r="103" spans="1:16" ht="12.75" hidden="1" customHeight="1" x14ac:dyDescent="0.2">
      <c r="A103" s="144">
        <v>1412200</v>
      </c>
      <c r="B103" s="30" t="s">
        <v>197</v>
      </c>
      <c r="C103" s="30"/>
      <c r="D103" s="139" t="s">
        <v>438</v>
      </c>
      <c r="E103" s="39">
        <f>дод3!E101</f>
        <v>621691</v>
      </c>
      <c r="F103" s="23">
        <f>дод3!F95</f>
        <v>0</v>
      </c>
      <c r="G103" s="23">
        <f>дод3!G95</f>
        <v>0</v>
      </c>
      <c r="H103" s="23">
        <f>дод3!H95</f>
        <v>0</v>
      </c>
      <c r="I103" s="23">
        <f>дод3!I95</f>
        <v>0</v>
      </c>
      <c r="J103" s="23">
        <f>дод3!J95</f>
        <v>0</v>
      </c>
      <c r="K103" s="23">
        <f>дод3!K95</f>
        <v>0</v>
      </c>
      <c r="L103" s="23">
        <f>дод3!L95</f>
        <v>0</v>
      </c>
      <c r="M103" s="23">
        <f>дод3!M95</f>
        <v>0</v>
      </c>
      <c r="N103" s="23">
        <f>дод3!N95</f>
        <v>0</v>
      </c>
      <c r="O103" s="23">
        <f>дод3!O95</f>
        <v>0</v>
      </c>
      <c r="P103" s="22">
        <f>дод3!P95</f>
        <v>0</v>
      </c>
    </row>
    <row r="104" spans="1:16" ht="12.75" customHeight="1" x14ac:dyDescent="0.2">
      <c r="A104" s="144"/>
      <c r="B104" s="30"/>
      <c r="C104" s="30"/>
      <c r="D104" s="37" t="s">
        <v>423</v>
      </c>
      <c r="E104" s="39">
        <f>дод3!E96</f>
        <v>620412</v>
      </c>
      <c r="F104" s="39">
        <f>дод3!F96</f>
        <v>620412</v>
      </c>
      <c r="G104" s="39">
        <f>дод3!G96</f>
        <v>486110</v>
      </c>
      <c r="H104" s="39">
        <f>дод3!H96</f>
        <v>27402</v>
      </c>
      <c r="I104" s="39">
        <f>дод3!I96</f>
        <v>0</v>
      </c>
      <c r="J104" s="39">
        <f>дод3!J96</f>
        <v>0</v>
      </c>
      <c r="K104" s="39">
        <f>дод3!K96</f>
        <v>0</v>
      </c>
      <c r="L104" s="39">
        <f>дод3!L96</f>
        <v>0</v>
      </c>
      <c r="M104" s="39">
        <f>дод3!M96</f>
        <v>0</v>
      </c>
      <c r="N104" s="39">
        <f>дод3!N96</f>
        <v>0</v>
      </c>
      <c r="O104" s="39">
        <f>дод3!O96</f>
        <v>0</v>
      </c>
      <c r="P104" s="39">
        <f>дод3!P96</f>
        <v>620412</v>
      </c>
    </row>
    <row r="105" spans="1:16" ht="12.75" customHeight="1" x14ac:dyDescent="0.2">
      <c r="A105" s="144">
        <v>1412211</v>
      </c>
      <c r="B105" s="30" t="s">
        <v>199</v>
      </c>
      <c r="C105" s="30" t="s">
        <v>189</v>
      </c>
      <c r="D105" s="139" t="s">
        <v>439</v>
      </c>
      <c r="E105" s="23">
        <f>дод3!E97</f>
        <v>399000</v>
      </c>
      <c r="F105" s="23">
        <f>дод3!F97</f>
        <v>399000</v>
      </c>
      <c r="G105" s="23">
        <f>дод3!G97</f>
        <v>0</v>
      </c>
      <c r="H105" s="23">
        <f>дод3!H97</f>
        <v>0</v>
      </c>
      <c r="I105" s="23">
        <f>дод3!I97</f>
        <v>0</v>
      </c>
      <c r="J105" s="23">
        <f>дод3!J97</f>
        <v>0</v>
      </c>
      <c r="K105" s="23">
        <f>дод3!K97</f>
        <v>0</v>
      </c>
      <c r="L105" s="23">
        <f>дод3!L97</f>
        <v>0</v>
      </c>
      <c r="M105" s="23">
        <f>дод3!M97</f>
        <v>0</v>
      </c>
      <c r="N105" s="23">
        <f>дод3!N97</f>
        <v>0</v>
      </c>
      <c r="O105" s="23">
        <f>дод3!O97</f>
        <v>0</v>
      </c>
      <c r="P105" s="22">
        <f>дод3!P97</f>
        <v>399000</v>
      </c>
    </row>
    <row r="106" spans="1:16" ht="22.5" hidden="1" customHeight="1" x14ac:dyDescent="0.2">
      <c r="A106" s="144">
        <v>1420000</v>
      </c>
      <c r="B106" s="125"/>
      <c r="C106" s="30"/>
      <c r="D106" s="158" t="s">
        <v>440</v>
      </c>
      <c r="E106" s="22">
        <v>0</v>
      </c>
      <c r="F106" s="22">
        <v>0</v>
      </c>
      <c r="G106" s="22">
        <v>0</v>
      </c>
      <c r="H106" s="22">
        <v>0</v>
      </c>
      <c r="I106" s="22">
        <v>0</v>
      </c>
      <c r="J106" s="22">
        <v>0</v>
      </c>
      <c r="K106" s="22">
        <v>0</v>
      </c>
      <c r="L106" s="22">
        <v>0</v>
      </c>
      <c r="M106" s="22">
        <v>0</v>
      </c>
      <c r="N106" s="22">
        <v>0</v>
      </c>
      <c r="O106" s="22">
        <v>0</v>
      </c>
      <c r="P106" s="159">
        <v>0</v>
      </c>
    </row>
    <row r="107" spans="1:16" ht="12.75" hidden="1" customHeight="1" x14ac:dyDescent="0.2">
      <c r="A107" s="144"/>
      <c r="B107" s="125"/>
      <c r="C107" s="30"/>
      <c r="D107" s="133"/>
      <c r="E107" s="23"/>
      <c r="F107" s="23"/>
      <c r="G107" s="23"/>
      <c r="H107" s="23"/>
      <c r="I107" s="23"/>
      <c r="J107" s="22"/>
      <c r="K107" s="23"/>
      <c r="L107" s="23"/>
      <c r="M107" s="23"/>
      <c r="N107" s="23"/>
      <c r="O107" s="23"/>
      <c r="P107" s="159"/>
    </row>
    <row r="108" spans="1:16" ht="12.75" hidden="1" customHeight="1" x14ac:dyDescent="0.2">
      <c r="A108" s="144"/>
      <c r="B108" s="125"/>
      <c r="C108" s="30"/>
      <c r="D108" s="146"/>
      <c r="E108" s="23"/>
      <c r="F108" s="23"/>
      <c r="G108" s="23"/>
      <c r="H108" s="23"/>
      <c r="I108" s="23"/>
      <c r="J108" s="22"/>
      <c r="K108" s="23"/>
      <c r="L108" s="23"/>
      <c r="M108" s="23"/>
      <c r="N108" s="27"/>
      <c r="O108" s="27"/>
      <c r="P108" s="159"/>
    </row>
    <row r="109" spans="1:16" ht="12.75" hidden="1" customHeight="1" x14ac:dyDescent="0.2">
      <c r="A109" s="144"/>
      <c r="B109" s="125"/>
      <c r="C109" s="30"/>
      <c r="D109" s="146"/>
      <c r="E109" s="23"/>
      <c r="F109" s="23"/>
      <c r="G109" s="23"/>
      <c r="H109" s="23"/>
      <c r="I109" s="23"/>
      <c r="J109" s="22"/>
      <c r="K109" s="23"/>
      <c r="L109" s="23"/>
      <c r="M109" s="23"/>
      <c r="N109" s="27"/>
      <c r="O109" s="27"/>
      <c r="P109" s="159"/>
    </row>
    <row r="110" spans="1:16" ht="12.75" hidden="1" customHeight="1" x14ac:dyDescent="0.2">
      <c r="A110" s="144"/>
      <c r="B110" s="125"/>
      <c r="C110" s="30"/>
      <c r="D110" s="139"/>
      <c r="E110" s="23"/>
      <c r="F110" s="23"/>
      <c r="G110" s="23"/>
      <c r="H110" s="23"/>
      <c r="I110" s="23"/>
      <c r="J110" s="22"/>
      <c r="K110" s="27"/>
      <c r="L110" s="27"/>
      <c r="M110" s="27"/>
      <c r="N110" s="27"/>
      <c r="O110" s="27"/>
      <c r="P110" s="159"/>
    </row>
    <row r="111" spans="1:16" ht="12.75" hidden="1" customHeight="1" x14ac:dyDescent="0.2">
      <c r="A111" s="144">
        <v>1430000</v>
      </c>
      <c r="B111" s="125"/>
      <c r="C111" s="30"/>
      <c r="D111" s="158" t="s">
        <v>441</v>
      </c>
      <c r="E111" s="22">
        <v>0</v>
      </c>
      <c r="F111" s="22">
        <v>0</v>
      </c>
      <c r="G111" s="22">
        <v>0</v>
      </c>
      <c r="H111" s="22">
        <v>0</v>
      </c>
      <c r="I111" s="22">
        <v>0</v>
      </c>
      <c r="J111" s="22">
        <v>0</v>
      </c>
      <c r="K111" s="22">
        <v>0</v>
      </c>
      <c r="L111" s="22">
        <v>0</v>
      </c>
      <c r="M111" s="22">
        <v>0</v>
      </c>
      <c r="N111" s="22">
        <v>0</v>
      </c>
      <c r="O111" s="22">
        <v>0</v>
      </c>
      <c r="P111" s="159">
        <v>0</v>
      </c>
    </row>
    <row r="112" spans="1:16" ht="12.75" hidden="1" customHeight="1" x14ac:dyDescent="0.2">
      <c r="A112" s="144"/>
      <c r="B112" s="125"/>
      <c r="C112" s="30"/>
      <c r="D112" s="157"/>
      <c r="E112" s="23"/>
      <c r="F112" s="23"/>
      <c r="G112" s="23"/>
      <c r="H112" s="23"/>
      <c r="I112" s="23"/>
      <c r="J112" s="22"/>
      <c r="K112" s="23"/>
      <c r="L112" s="23"/>
      <c r="M112" s="23"/>
      <c r="N112" s="27"/>
      <c r="O112" s="27"/>
      <c r="P112" s="159"/>
    </row>
    <row r="113" spans="1:16" ht="22.5" hidden="1" customHeight="1" x14ac:dyDescent="0.2">
      <c r="A113" s="144">
        <v>1440000</v>
      </c>
      <c r="B113" s="125"/>
      <c r="C113" s="30"/>
      <c r="D113" s="158" t="s">
        <v>442</v>
      </c>
      <c r="E113" s="22">
        <v>0</v>
      </c>
      <c r="F113" s="22">
        <v>0</v>
      </c>
      <c r="G113" s="22">
        <v>0</v>
      </c>
      <c r="H113" s="22">
        <v>0</v>
      </c>
      <c r="I113" s="22">
        <v>0</v>
      </c>
      <c r="J113" s="22">
        <v>0</v>
      </c>
      <c r="K113" s="22">
        <v>0</v>
      </c>
      <c r="L113" s="22">
        <v>0</v>
      </c>
      <c r="M113" s="22">
        <v>0</v>
      </c>
      <c r="N113" s="22">
        <v>0</v>
      </c>
      <c r="O113" s="22">
        <v>0</v>
      </c>
      <c r="P113" s="159">
        <v>0</v>
      </c>
    </row>
    <row r="114" spans="1:16" ht="12.75" hidden="1" customHeight="1" x14ac:dyDescent="0.2">
      <c r="A114" s="144"/>
      <c r="B114" s="125"/>
      <c r="C114" s="30"/>
      <c r="D114" s="157"/>
      <c r="E114" s="23"/>
      <c r="F114" s="23"/>
      <c r="G114" s="23"/>
      <c r="H114" s="23"/>
      <c r="I114" s="23"/>
      <c r="J114" s="22"/>
      <c r="K114" s="23"/>
      <c r="L114" s="23"/>
      <c r="M114" s="23"/>
      <c r="N114" s="27"/>
      <c r="O114" s="27"/>
      <c r="P114" s="159"/>
    </row>
    <row r="115" spans="1:16" ht="12.75" hidden="1" customHeight="1" x14ac:dyDescent="0.2">
      <c r="A115" s="144">
        <v>1450000</v>
      </c>
      <c r="B115" s="125"/>
      <c r="C115" s="30"/>
      <c r="D115" s="158" t="s">
        <v>443</v>
      </c>
      <c r="E115" s="22">
        <v>0</v>
      </c>
      <c r="F115" s="22">
        <v>0</v>
      </c>
      <c r="G115" s="22">
        <v>0</v>
      </c>
      <c r="H115" s="22">
        <v>0</v>
      </c>
      <c r="I115" s="22">
        <v>0</v>
      </c>
      <c r="J115" s="22">
        <v>0</v>
      </c>
      <c r="K115" s="22">
        <v>0</v>
      </c>
      <c r="L115" s="22">
        <v>0</v>
      </c>
      <c r="M115" s="22">
        <v>0</v>
      </c>
      <c r="N115" s="22">
        <v>0</v>
      </c>
      <c r="O115" s="22">
        <v>0</v>
      </c>
      <c r="P115" s="159">
        <v>0</v>
      </c>
    </row>
    <row r="116" spans="1:16" ht="12.75" hidden="1" customHeight="1" x14ac:dyDescent="0.2">
      <c r="A116" s="144">
        <v>1412220</v>
      </c>
      <c r="B116" s="125"/>
      <c r="C116" s="30" t="s">
        <v>199</v>
      </c>
      <c r="D116" s="133" t="s">
        <v>439</v>
      </c>
      <c r="E116" s="23"/>
      <c r="F116" s="23"/>
      <c r="G116" s="23"/>
      <c r="H116" s="23"/>
      <c r="I116" s="23"/>
      <c r="J116" s="22">
        <v>0</v>
      </c>
      <c r="K116" s="27"/>
      <c r="L116" s="27"/>
      <c r="M116" s="27"/>
      <c r="N116" s="27"/>
      <c r="O116" s="27"/>
      <c r="P116" s="159">
        <v>0</v>
      </c>
    </row>
    <row r="117" spans="1:16" ht="22.5" x14ac:dyDescent="0.2">
      <c r="A117" s="142">
        <v>1500000</v>
      </c>
      <c r="B117" s="121"/>
      <c r="C117" s="122"/>
      <c r="D117" s="123" t="s">
        <v>202</v>
      </c>
      <c r="E117" s="26">
        <f>дод3!E99</f>
        <v>339140652</v>
      </c>
      <c r="F117" s="26">
        <f>дод3!F99</f>
        <v>339140652</v>
      </c>
      <c r="G117" s="26">
        <f>дод3!G99</f>
        <v>11803920</v>
      </c>
      <c r="H117" s="26">
        <f>дод3!H99</f>
        <v>859100</v>
      </c>
      <c r="I117" s="26">
        <f>дод3!I99</f>
        <v>0</v>
      </c>
      <c r="J117" s="26">
        <f>дод3!J99</f>
        <v>1573723</v>
      </c>
      <c r="K117" s="26">
        <f>дод3!K99</f>
        <v>38000</v>
      </c>
      <c r="L117" s="26">
        <f>дод3!L99</f>
        <v>7000</v>
      </c>
      <c r="M117" s="26">
        <f>дод3!M99</f>
        <v>8500</v>
      </c>
      <c r="N117" s="26">
        <f>дод3!N99</f>
        <v>1535723</v>
      </c>
      <c r="O117" s="26">
        <f>дод3!O99</f>
        <v>1535723</v>
      </c>
      <c r="P117" s="26">
        <f>дод3!P99</f>
        <v>340714375</v>
      </c>
    </row>
    <row r="118" spans="1:16" ht="22.5" x14ac:dyDescent="0.2">
      <c r="A118" s="144">
        <v>1510000</v>
      </c>
      <c r="B118" s="125"/>
      <c r="C118" s="122"/>
      <c r="D118" s="126" t="s">
        <v>444</v>
      </c>
      <c r="E118" s="26">
        <f t="shared" ref="E118:P118" si="5">E117</f>
        <v>339140652</v>
      </c>
      <c r="F118" s="26">
        <f t="shared" si="5"/>
        <v>339140652</v>
      </c>
      <c r="G118" s="26">
        <f t="shared" si="5"/>
        <v>11803920</v>
      </c>
      <c r="H118" s="26">
        <f t="shared" si="5"/>
        <v>859100</v>
      </c>
      <c r="I118" s="26">
        <f t="shared" si="5"/>
        <v>0</v>
      </c>
      <c r="J118" s="26">
        <f t="shared" si="5"/>
        <v>1573723</v>
      </c>
      <c r="K118" s="26">
        <f t="shared" si="5"/>
        <v>38000</v>
      </c>
      <c r="L118" s="26">
        <f t="shared" si="5"/>
        <v>7000</v>
      </c>
      <c r="M118" s="26">
        <f t="shared" si="5"/>
        <v>8500</v>
      </c>
      <c r="N118" s="26">
        <f t="shared" si="5"/>
        <v>1535723</v>
      </c>
      <c r="O118" s="26">
        <f t="shared" si="5"/>
        <v>1535723</v>
      </c>
      <c r="P118" s="26">
        <f t="shared" si="5"/>
        <v>340714375</v>
      </c>
    </row>
    <row r="119" spans="1:16" s="19" customFormat="1" x14ac:dyDescent="0.2">
      <c r="A119" s="155">
        <v>1510180</v>
      </c>
      <c r="B119" s="127" t="s">
        <v>69</v>
      </c>
      <c r="C119" s="127" t="s">
        <v>70</v>
      </c>
      <c r="D119" s="156" t="s">
        <v>445</v>
      </c>
      <c r="E119" s="39">
        <f>дод3!E100</f>
        <v>9253460</v>
      </c>
      <c r="F119" s="39">
        <f>дод3!F100</f>
        <v>9253460</v>
      </c>
      <c r="G119" s="39">
        <f>дод3!G100</f>
        <v>6962200</v>
      </c>
      <c r="H119" s="39">
        <f>дод3!H100</f>
        <v>228400</v>
      </c>
      <c r="I119" s="39">
        <f>дод3!I100</f>
        <v>0</v>
      </c>
      <c r="J119" s="39">
        <f>дод3!J100</f>
        <v>220500</v>
      </c>
      <c r="K119" s="39">
        <f>дод3!K100</f>
        <v>0</v>
      </c>
      <c r="L119" s="39">
        <f>дод3!L100</f>
        <v>0</v>
      </c>
      <c r="M119" s="39">
        <f>дод3!M100</f>
        <v>0</v>
      </c>
      <c r="N119" s="39">
        <f>дод3!N100</f>
        <v>220500</v>
      </c>
      <c r="O119" s="39">
        <f>дод3!O100</f>
        <v>220500</v>
      </c>
      <c r="P119" s="145">
        <f>дод3!P100</f>
        <v>9473960</v>
      </c>
    </row>
    <row r="120" spans="1:16" s="19" customFormat="1" ht="33.75" x14ac:dyDescent="0.2">
      <c r="A120" s="155">
        <v>1511060</v>
      </c>
      <c r="B120" s="131" t="s">
        <v>203</v>
      </c>
      <c r="C120" s="131" t="s">
        <v>130</v>
      </c>
      <c r="D120" s="133" t="s">
        <v>446</v>
      </c>
      <c r="E120" s="39">
        <f>дод3!E101</f>
        <v>621691</v>
      </c>
      <c r="F120" s="39">
        <f>дод3!F101</f>
        <v>621691</v>
      </c>
      <c r="G120" s="39">
        <f>дод3!G101</f>
        <v>0</v>
      </c>
      <c r="H120" s="39">
        <f>дод3!H101</f>
        <v>0</v>
      </c>
      <c r="I120" s="39">
        <f>дод3!I101</f>
        <v>0</v>
      </c>
      <c r="J120" s="39">
        <f>дод3!J101</f>
        <v>0</v>
      </c>
      <c r="K120" s="39">
        <f>дод3!K101</f>
        <v>0</v>
      </c>
      <c r="L120" s="39">
        <f>дод3!L101</f>
        <v>0</v>
      </c>
      <c r="M120" s="39">
        <f>дод3!M101</f>
        <v>0</v>
      </c>
      <c r="N120" s="39">
        <f>дод3!N101</f>
        <v>0</v>
      </c>
      <c r="O120" s="39">
        <f>дод3!O101</f>
        <v>0</v>
      </c>
      <c r="P120" s="145">
        <f>дод3!P101</f>
        <v>621691</v>
      </c>
    </row>
    <row r="121" spans="1:16" s="19" customFormat="1" ht="56.25" x14ac:dyDescent="0.2">
      <c r="A121" s="155"/>
      <c r="B121" s="160"/>
      <c r="C121" s="131"/>
      <c r="D121" s="133" t="s">
        <v>205</v>
      </c>
      <c r="E121" s="39">
        <f>дод3!E102</f>
        <v>621691</v>
      </c>
      <c r="F121" s="39">
        <f>дод3!F102</f>
        <v>621691</v>
      </c>
      <c r="G121" s="39">
        <f>дод3!G102</f>
        <v>0</v>
      </c>
      <c r="H121" s="39">
        <f>дод3!H102</f>
        <v>0</v>
      </c>
      <c r="I121" s="39">
        <f>дод3!I102</f>
        <v>0</v>
      </c>
      <c r="J121" s="39">
        <f>дод3!J102</f>
        <v>0</v>
      </c>
      <c r="K121" s="39">
        <f>дод3!K102</f>
        <v>0</v>
      </c>
      <c r="L121" s="39">
        <f>дод3!L102</f>
        <v>0</v>
      </c>
      <c r="M121" s="39">
        <f>дод3!M102</f>
        <v>0</v>
      </c>
      <c r="N121" s="39">
        <f>дод3!N102</f>
        <v>0</v>
      </c>
      <c r="O121" s="39">
        <f>дод3!O102</f>
        <v>0</v>
      </c>
      <c r="P121" s="145">
        <f>дод3!P102</f>
        <v>621691</v>
      </c>
    </row>
    <row r="122" spans="1:16" s="19" customFormat="1" ht="33.75" x14ac:dyDescent="0.2">
      <c r="A122" s="155">
        <v>1513010</v>
      </c>
      <c r="B122" s="160"/>
      <c r="C122" s="131"/>
      <c r="D122" s="133" t="s">
        <v>447</v>
      </c>
      <c r="E122" s="39">
        <f t="shared" ref="E122:P122" si="6">E123+E125+E127+E129+E131+E133</f>
        <v>168797298</v>
      </c>
      <c r="F122" s="39">
        <f t="shared" si="6"/>
        <v>168797298</v>
      </c>
      <c r="G122" s="39">
        <f t="shared" si="6"/>
        <v>0</v>
      </c>
      <c r="H122" s="39">
        <f t="shared" si="6"/>
        <v>0</v>
      </c>
      <c r="I122" s="39">
        <f t="shared" si="6"/>
        <v>0</v>
      </c>
      <c r="J122" s="39">
        <f t="shared" si="6"/>
        <v>0</v>
      </c>
      <c r="K122" s="39">
        <f t="shared" si="6"/>
        <v>0</v>
      </c>
      <c r="L122" s="39">
        <f t="shared" si="6"/>
        <v>0</v>
      </c>
      <c r="M122" s="39">
        <f t="shared" si="6"/>
        <v>0</v>
      </c>
      <c r="N122" s="39">
        <f t="shared" si="6"/>
        <v>0</v>
      </c>
      <c r="O122" s="39">
        <f t="shared" si="6"/>
        <v>0</v>
      </c>
      <c r="P122" s="145">
        <f t="shared" si="6"/>
        <v>168797298</v>
      </c>
    </row>
    <row r="123" spans="1:16" s="19" customFormat="1" ht="69" customHeight="1" x14ac:dyDescent="0.2">
      <c r="A123" s="155">
        <v>1513011</v>
      </c>
      <c r="B123" s="160" t="s">
        <v>206</v>
      </c>
      <c r="C123" s="161" t="s">
        <v>80</v>
      </c>
      <c r="D123" s="162" t="s">
        <v>448</v>
      </c>
      <c r="E123" s="39">
        <f>дод3!E103</f>
        <v>20171908</v>
      </c>
      <c r="F123" s="39">
        <f>дод3!F103</f>
        <v>20171908</v>
      </c>
      <c r="G123" s="39">
        <f>дод3!G103</f>
        <v>0</v>
      </c>
      <c r="H123" s="39">
        <f>дод3!H103</f>
        <v>0</v>
      </c>
      <c r="I123" s="39">
        <f>дод3!I103</f>
        <v>0</v>
      </c>
      <c r="J123" s="39">
        <f>дод3!J103</f>
        <v>0</v>
      </c>
      <c r="K123" s="39">
        <f>дод3!K103</f>
        <v>0</v>
      </c>
      <c r="L123" s="39">
        <f>дод3!L103</f>
        <v>0</v>
      </c>
      <c r="M123" s="39">
        <f>дод3!M103</f>
        <v>0</v>
      </c>
      <c r="N123" s="39">
        <f>дод3!N103</f>
        <v>0</v>
      </c>
      <c r="O123" s="39">
        <f>дод3!O103</f>
        <v>0</v>
      </c>
      <c r="P123" s="145">
        <f>дод3!P103</f>
        <v>20171908</v>
      </c>
    </row>
    <row r="124" spans="1:16" s="19" customFormat="1" ht="45" x14ac:dyDescent="0.2">
      <c r="A124" s="155"/>
      <c r="B124" s="160"/>
      <c r="C124" s="161"/>
      <c r="D124" s="133" t="s">
        <v>208</v>
      </c>
      <c r="E124" s="39">
        <f t="shared" ref="E124:P124" si="7">E123</f>
        <v>20171908</v>
      </c>
      <c r="F124" s="39">
        <f t="shared" si="7"/>
        <v>20171908</v>
      </c>
      <c r="G124" s="39">
        <f t="shared" si="7"/>
        <v>0</v>
      </c>
      <c r="H124" s="39">
        <f t="shared" si="7"/>
        <v>0</v>
      </c>
      <c r="I124" s="39">
        <f t="shared" si="7"/>
        <v>0</v>
      </c>
      <c r="J124" s="39">
        <f t="shared" si="7"/>
        <v>0</v>
      </c>
      <c r="K124" s="39">
        <f t="shared" si="7"/>
        <v>0</v>
      </c>
      <c r="L124" s="39">
        <f t="shared" si="7"/>
        <v>0</v>
      </c>
      <c r="M124" s="39">
        <f t="shared" si="7"/>
        <v>0</v>
      </c>
      <c r="N124" s="39">
        <f t="shared" si="7"/>
        <v>0</v>
      </c>
      <c r="O124" s="39">
        <f t="shared" si="7"/>
        <v>0</v>
      </c>
      <c r="P124" s="145">
        <f t="shared" si="7"/>
        <v>20171908</v>
      </c>
    </row>
    <row r="125" spans="1:16" s="19" customFormat="1" ht="177.75" customHeight="1" x14ac:dyDescent="0.2">
      <c r="A125" s="155">
        <v>1513012</v>
      </c>
      <c r="B125" s="160" t="s">
        <v>215</v>
      </c>
      <c r="C125" s="161" t="s">
        <v>80</v>
      </c>
      <c r="D125" s="139" t="s">
        <v>219</v>
      </c>
      <c r="E125" s="39">
        <f>дод3!E109</f>
        <v>2777865</v>
      </c>
      <c r="F125" s="39">
        <f>дод3!F109</f>
        <v>2777865</v>
      </c>
      <c r="G125" s="39">
        <f>дод3!G109</f>
        <v>0</v>
      </c>
      <c r="H125" s="39">
        <f>дод3!H109</f>
        <v>0</v>
      </c>
      <c r="I125" s="39">
        <f>дод3!I109</f>
        <v>0</v>
      </c>
      <c r="J125" s="39">
        <f>дод3!J109</f>
        <v>0</v>
      </c>
      <c r="K125" s="39">
        <f>дод3!K109</f>
        <v>0</v>
      </c>
      <c r="L125" s="39">
        <f>дод3!L109</f>
        <v>0</v>
      </c>
      <c r="M125" s="39">
        <f>дод3!M109</f>
        <v>0</v>
      </c>
      <c r="N125" s="39">
        <f>дод3!N109</f>
        <v>0</v>
      </c>
      <c r="O125" s="39">
        <f>дод3!O109</f>
        <v>0</v>
      </c>
      <c r="P125" s="145">
        <f>дод3!P109</f>
        <v>2777865</v>
      </c>
    </row>
    <row r="126" spans="1:16" s="19" customFormat="1" ht="45" x14ac:dyDescent="0.2">
      <c r="A126" s="155"/>
      <c r="B126" s="160"/>
      <c r="C126" s="161"/>
      <c r="D126" s="133" t="s">
        <v>208</v>
      </c>
      <c r="E126" s="39">
        <f t="shared" ref="E126:P126" si="8">E125</f>
        <v>2777865</v>
      </c>
      <c r="F126" s="39">
        <f t="shared" si="8"/>
        <v>2777865</v>
      </c>
      <c r="G126" s="39">
        <f t="shared" si="8"/>
        <v>0</v>
      </c>
      <c r="H126" s="39">
        <f t="shared" si="8"/>
        <v>0</v>
      </c>
      <c r="I126" s="39">
        <f t="shared" si="8"/>
        <v>0</v>
      </c>
      <c r="J126" s="39">
        <f t="shared" si="8"/>
        <v>0</v>
      </c>
      <c r="K126" s="39">
        <f t="shared" si="8"/>
        <v>0</v>
      </c>
      <c r="L126" s="39">
        <f t="shared" si="8"/>
        <v>0</v>
      </c>
      <c r="M126" s="39">
        <f t="shared" si="8"/>
        <v>0</v>
      </c>
      <c r="N126" s="39">
        <f t="shared" si="8"/>
        <v>0</v>
      </c>
      <c r="O126" s="39">
        <f t="shared" si="8"/>
        <v>0</v>
      </c>
      <c r="P126" s="145">
        <f t="shared" si="8"/>
        <v>2777865</v>
      </c>
    </row>
    <row r="127" spans="1:16" s="19" customFormat="1" ht="45" x14ac:dyDescent="0.2">
      <c r="A127" s="155">
        <v>1513013</v>
      </c>
      <c r="B127" s="160" t="s">
        <v>222</v>
      </c>
      <c r="C127" s="161" t="s">
        <v>223</v>
      </c>
      <c r="D127" s="139" t="s">
        <v>449</v>
      </c>
      <c r="E127" s="39">
        <f>дод3!E113</f>
        <v>823289</v>
      </c>
      <c r="F127" s="39">
        <f>дод3!F113</f>
        <v>823289</v>
      </c>
      <c r="G127" s="39">
        <f>дод3!G113</f>
        <v>0</v>
      </c>
      <c r="H127" s="39">
        <f>дод3!H113</f>
        <v>0</v>
      </c>
      <c r="I127" s="39">
        <f>дод3!I113</f>
        <v>0</v>
      </c>
      <c r="J127" s="39">
        <f>дод3!J113</f>
        <v>0</v>
      </c>
      <c r="K127" s="39">
        <f>дод3!K113</f>
        <v>0</v>
      </c>
      <c r="L127" s="39">
        <f>дод3!L113</f>
        <v>0</v>
      </c>
      <c r="M127" s="39">
        <f>дод3!M113</f>
        <v>0</v>
      </c>
      <c r="N127" s="39">
        <f>дод3!N113</f>
        <v>0</v>
      </c>
      <c r="O127" s="39">
        <f>дод3!O113</f>
        <v>0</v>
      </c>
      <c r="P127" s="145">
        <f>дод3!P113</f>
        <v>823289</v>
      </c>
    </row>
    <row r="128" spans="1:16" s="19" customFormat="1" ht="45" x14ac:dyDescent="0.2">
      <c r="A128" s="155"/>
      <c r="B128" s="160"/>
      <c r="C128" s="161"/>
      <c r="D128" s="133" t="s">
        <v>208</v>
      </c>
      <c r="E128" s="39">
        <f t="shared" ref="E128:P128" si="9">E127</f>
        <v>823289</v>
      </c>
      <c r="F128" s="39">
        <f t="shared" si="9"/>
        <v>823289</v>
      </c>
      <c r="G128" s="39">
        <f t="shared" si="9"/>
        <v>0</v>
      </c>
      <c r="H128" s="39">
        <f t="shared" si="9"/>
        <v>0</v>
      </c>
      <c r="I128" s="39">
        <f t="shared" si="9"/>
        <v>0</v>
      </c>
      <c r="J128" s="39">
        <f t="shared" si="9"/>
        <v>0</v>
      </c>
      <c r="K128" s="39">
        <f t="shared" si="9"/>
        <v>0</v>
      </c>
      <c r="L128" s="39">
        <f t="shared" si="9"/>
        <v>0</v>
      </c>
      <c r="M128" s="39">
        <f t="shared" si="9"/>
        <v>0</v>
      </c>
      <c r="N128" s="39">
        <f t="shared" si="9"/>
        <v>0</v>
      </c>
      <c r="O128" s="39">
        <f t="shared" si="9"/>
        <v>0</v>
      </c>
      <c r="P128" s="145">
        <f t="shared" si="9"/>
        <v>823289</v>
      </c>
    </row>
    <row r="129" spans="1:16" s="19" customFormat="1" ht="60.75" hidden="1" customHeight="1" x14ac:dyDescent="0.2">
      <c r="A129" s="155">
        <v>1513014</v>
      </c>
      <c r="B129" s="160" t="s">
        <v>230</v>
      </c>
      <c r="C129" s="161" t="s">
        <v>223</v>
      </c>
      <c r="D129" s="139" t="s">
        <v>450</v>
      </c>
      <c r="E129" s="39">
        <f>дод3!E119</f>
        <v>0</v>
      </c>
      <c r="F129" s="39">
        <f>дод3!F119</f>
        <v>0</v>
      </c>
      <c r="G129" s="39">
        <f>дод3!G119</f>
        <v>0</v>
      </c>
      <c r="H129" s="39">
        <f>дод3!H119</f>
        <v>0</v>
      </c>
      <c r="I129" s="39">
        <f>дод3!I119</f>
        <v>0</v>
      </c>
      <c r="J129" s="39">
        <f>дод3!J119</f>
        <v>0</v>
      </c>
      <c r="K129" s="39">
        <f>дод3!K119</f>
        <v>0</v>
      </c>
      <c r="L129" s="39">
        <f>дод3!L119</f>
        <v>0</v>
      </c>
      <c r="M129" s="39">
        <f>дод3!M119</f>
        <v>0</v>
      </c>
      <c r="N129" s="39">
        <f>дод3!N119</f>
        <v>0</v>
      </c>
      <c r="O129" s="39">
        <f>дод3!O119</f>
        <v>0</v>
      </c>
      <c r="P129" s="145">
        <f>дод3!P119</f>
        <v>0</v>
      </c>
    </row>
    <row r="130" spans="1:16" s="19" customFormat="1" ht="33.75" hidden="1" customHeight="1" x14ac:dyDescent="0.2">
      <c r="A130" s="155"/>
      <c r="B130" s="160"/>
      <c r="C130" s="161"/>
      <c r="D130" s="133" t="s">
        <v>232</v>
      </c>
      <c r="E130" s="39">
        <f t="shared" ref="E130:P130" si="10">E129</f>
        <v>0</v>
      </c>
      <c r="F130" s="39">
        <f t="shared" si="10"/>
        <v>0</v>
      </c>
      <c r="G130" s="39">
        <f t="shared" si="10"/>
        <v>0</v>
      </c>
      <c r="H130" s="39">
        <f t="shared" si="10"/>
        <v>0</v>
      </c>
      <c r="I130" s="39">
        <f t="shared" si="10"/>
        <v>0</v>
      </c>
      <c r="J130" s="39">
        <f t="shared" si="10"/>
        <v>0</v>
      </c>
      <c r="K130" s="39">
        <f t="shared" si="10"/>
        <v>0</v>
      </c>
      <c r="L130" s="39">
        <f t="shared" si="10"/>
        <v>0</v>
      </c>
      <c r="M130" s="39">
        <f t="shared" si="10"/>
        <v>0</v>
      </c>
      <c r="N130" s="39">
        <f t="shared" si="10"/>
        <v>0</v>
      </c>
      <c r="O130" s="39">
        <f t="shared" si="10"/>
        <v>0</v>
      </c>
      <c r="P130" s="145">
        <f t="shared" si="10"/>
        <v>0</v>
      </c>
    </row>
    <row r="131" spans="1:16" s="19" customFormat="1" ht="56.25" x14ac:dyDescent="0.2">
      <c r="A131" s="155">
        <v>1513015</v>
      </c>
      <c r="B131" s="160" t="s">
        <v>240</v>
      </c>
      <c r="C131" s="161" t="s">
        <v>223</v>
      </c>
      <c r="D131" s="133" t="s">
        <v>451</v>
      </c>
      <c r="E131" s="39">
        <f>дод3!E123</f>
        <v>1508460</v>
      </c>
      <c r="F131" s="39">
        <f>дод3!F123</f>
        <v>1508460</v>
      </c>
      <c r="G131" s="39">
        <f>дод3!G123</f>
        <v>0</v>
      </c>
      <c r="H131" s="39">
        <f>дод3!H123</f>
        <v>0</v>
      </c>
      <c r="I131" s="39">
        <f>дод3!I123</f>
        <v>0</v>
      </c>
      <c r="J131" s="39">
        <f>дод3!J123</f>
        <v>0</v>
      </c>
      <c r="K131" s="39">
        <f>дод3!K123</f>
        <v>0</v>
      </c>
      <c r="L131" s="39">
        <f>дод3!L123</f>
        <v>0</v>
      </c>
      <c r="M131" s="39">
        <f>дод3!M123</f>
        <v>0</v>
      </c>
      <c r="N131" s="39">
        <f>дод3!N123</f>
        <v>0</v>
      </c>
      <c r="O131" s="39">
        <f>дод3!O123</f>
        <v>0</v>
      </c>
      <c r="P131" s="145">
        <f>дод3!P123</f>
        <v>1508460</v>
      </c>
    </row>
    <row r="132" spans="1:16" s="19" customFormat="1" ht="45" x14ac:dyDescent="0.2">
      <c r="A132" s="155"/>
      <c r="B132" s="160"/>
      <c r="C132" s="161"/>
      <c r="D132" s="133" t="s">
        <v>208</v>
      </c>
      <c r="E132" s="39">
        <f t="shared" ref="E132:P132" si="11">E131</f>
        <v>1508460</v>
      </c>
      <c r="F132" s="39">
        <f t="shared" si="11"/>
        <v>1508460</v>
      </c>
      <c r="G132" s="39">
        <f t="shared" si="11"/>
        <v>0</v>
      </c>
      <c r="H132" s="39">
        <f t="shared" si="11"/>
        <v>0</v>
      </c>
      <c r="I132" s="39">
        <f t="shared" si="11"/>
        <v>0</v>
      </c>
      <c r="J132" s="39">
        <f t="shared" si="11"/>
        <v>0</v>
      </c>
      <c r="K132" s="39">
        <f t="shared" si="11"/>
        <v>0</v>
      </c>
      <c r="L132" s="39">
        <f t="shared" si="11"/>
        <v>0</v>
      </c>
      <c r="M132" s="39">
        <f t="shared" si="11"/>
        <v>0</v>
      </c>
      <c r="N132" s="39">
        <f t="shared" si="11"/>
        <v>0</v>
      </c>
      <c r="O132" s="39">
        <f t="shared" si="11"/>
        <v>0</v>
      </c>
      <c r="P132" s="145">
        <f t="shared" si="11"/>
        <v>1508460</v>
      </c>
    </row>
    <row r="133" spans="1:16" s="19" customFormat="1" ht="22.5" x14ac:dyDescent="0.2">
      <c r="A133" s="155">
        <v>1513016</v>
      </c>
      <c r="B133" s="160" t="s">
        <v>261</v>
      </c>
      <c r="C133" s="131" t="s">
        <v>262</v>
      </c>
      <c r="D133" s="139" t="s">
        <v>455</v>
      </c>
      <c r="E133" s="39">
        <f>дод3!E143</f>
        <v>143515776</v>
      </c>
      <c r="F133" s="39">
        <f>дод3!F143</f>
        <v>143515776</v>
      </c>
      <c r="G133" s="39">
        <f>дод3!G143</f>
        <v>0</v>
      </c>
      <c r="H133" s="39">
        <f>дод3!H143</f>
        <v>0</v>
      </c>
      <c r="I133" s="39">
        <f>дод3!I143</f>
        <v>0</v>
      </c>
      <c r="J133" s="39">
        <f>дод3!J143</f>
        <v>0</v>
      </c>
      <c r="K133" s="39">
        <f>дод3!K143</f>
        <v>0</v>
      </c>
      <c r="L133" s="39">
        <f>дод3!L143</f>
        <v>0</v>
      </c>
      <c r="M133" s="39">
        <f>дод3!M143</f>
        <v>0</v>
      </c>
      <c r="N133" s="39">
        <f>дод3!N143</f>
        <v>0</v>
      </c>
      <c r="O133" s="39">
        <f>дод3!O143</f>
        <v>0</v>
      </c>
      <c r="P133" s="145">
        <f>дод3!P143</f>
        <v>143515776</v>
      </c>
    </row>
    <row r="134" spans="1:16" s="19" customFormat="1" ht="45" x14ac:dyDescent="0.2">
      <c r="A134" s="155"/>
      <c r="B134" s="160"/>
      <c r="C134" s="131"/>
      <c r="D134" s="133" t="s">
        <v>208</v>
      </c>
      <c r="E134" s="39">
        <f t="shared" ref="E134:P134" si="12">E133</f>
        <v>143515776</v>
      </c>
      <c r="F134" s="39">
        <f t="shared" si="12"/>
        <v>143515776</v>
      </c>
      <c r="G134" s="39">
        <f t="shared" si="12"/>
        <v>0</v>
      </c>
      <c r="H134" s="39">
        <f t="shared" si="12"/>
        <v>0</v>
      </c>
      <c r="I134" s="39">
        <f t="shared" si="12"/>
        <v>0</v>
      </c>
      <c r="J134" s="39">
        <f t="shared" si="12"/>
        <v>0</v>
      </c>
      <c r="K134" s="39">
        <f t="shared" si="12"/>
        <v>0</v>
      </c>
      <c r="L134" s="39">
        <f t="shared" si="12"/>
        <v>0</v>
      </c>
      <c r="M134" s="39">
        <f t="shared" si="12"/>
        <v>0</v>
      </c>
      <c r="N134" s="39">
        <f t="shared" si="12"/>
        <v>0</v>
      </c>
      <c r="O134" s="39">
        <f t="shared" si="12"/>
        <v>0</v>
      </c>
      <c r="P134" s="145">
        <f t="shared" si="12"/>
        <v>143515776</v>
      </c>
    </row>
    <row r="135" spans="1:16" s="19" customFormat="1" ht="22.5" hidden="1" x14ac:dyDescent="0.2">
      <c r="A135" s="163">
        <v>1513017</v>
      </c>
      <c r="B135" s="164" t="s">
        <v>266</v>
      </c>
      <c r="C135" s="131" t="s">
        <v>262</v>
      </c>
      <c r="D135" s="55" t="s">
        <v>267</v>
      </c>
      <c r="E135" s="39">
        <f>дод3!E147</f>
        <v>0</v>
      </c>
      <c r="F135" s="39">
        <f>дод3!F147</f>
        <v>0</v>
      </c>
      <c r="G135" s="39"/>
      <c r="H135" s="39"/>
      <c r="I135" s="39"/>
      <c r="J135" s="39"/>
      <c r="K135" s="39"/>
      <c r="L135" s="39"/>
      <c r="M135" s="39"/>
      <c r="N135" s="39"/>
      <c r="O135" s="39"/>
      <c r="P135" s="145">
        <f>E135</f>
        <v>0</v>
      </c>
    </row>
    <row r="136" spans="1:16" s="19" customFormat="1" ht="45" hidden="1" x14ac:dyDescent="0.2">
      <c r="A136" s="163"/>
      <c r="B136" s="164"/>
      <c r="C136" s="131"/>
      <c r="D136" s="35" t="s">
        <v>208</v>
      </c>
      <c r="E136" s="39">
        <f>дод3!E148</f>
        <v>0</v>
      </c>
      <c r="F136" s="39">
        <f>дод3!F148</f>
        <v>0</v>
      </c>
      <c r="G136" s="39"/>
      <c r="H136" s="39"/>
      <c r="I136" s="39"/>
      <c r="J136" s="39"/>
      <c r="K136" s="39"/>
      <c r="L136" s="39"/>
      <c r="M136" s="39"/>
      <c r="N136" s="39"/>
      <c r="O136" s="39"/>
      <c r="P136" s="145">
        <f>P135</f>
        <v>0</v>
      </c>
    </row>
    <row r="137" spans="1:16" s="19" customFormat="1" ht="22.5" x14ac:dyDescent="0.2">
      <c r="A137" s="155">
        <v>1513020</v>
      </c>
      <c r="B137" s="160"/>
      <c r="C137" s="131"/>
      <c r="D137" s="133" t="s">
        <v>456</v>
      </c>
      <c r="E137" s="39">
        <f t="shared" ref="E137:P137" si="13">E138+E140+E142+E144+E146+E148</f>
        <v>2197467</v>
      </c>
      <c r="F137" s="39">
        <f t="shared" si="13"/>
        <v>2197467</v>
      </c>
      <c r="G137" s="39">
        <f t="shared" si="13"/>
        <v>0</v>
      </c>
      <c r="H137" s="39">
        <f t="shared" si="13"/>
        <v>0</v>
      </c>
      <c r="I137" s="39">
        <f t="shared" si="13"/>
        <v>0</v>
      </c>
      <c r="J137" s="39">
        <f t="shared" si="13"/>
        <v>0</v>
      </c>
      <c r="K137" s="39">
        <f t="shared" si="13"/>
        <v>0</v>
      </c>
      <c r="L137" s="39">
        <f t="shared" si="13"/>
        <v>0</v>
      </c>
      <c r="M137" s="39">
        <f t="shared" si="13"/>
        <v>0</v>
      </c>
      <c r="N137" s="39">
        <f t="shared" si="13"/>
        <v>0</v>
      </c>
      <c r="O137" s="39">
        <f t="shared" si="13"/>
        <v>0</v>
      </c>
      <c r="P137" s="145">
        <f t="shared" si="13"/>
        <v>2197467</v>
      </c>
    </row>
    <row r="138" spans="1:16" s="19" customFormat="1" ht="90" x14ac:dyDescent="0.2">
      <c r="A138" s="155">
        <v>1513021</v>
      </c>
      <c r="B138" s="160" t="s">
        <v>209</v>
      </c>
      <c r="C138" s="161" t="s">
        <v>80</v>
      </c>
      <c r="D138" s="132" t="s">
        <v>457</v>
      </c>
      <c r="E138" s="39">
        <f>дод3!E105</f>
        <v>133647</v>
      </c>
      <c r="F138" s="39">
        <f>дод3!F105</f>
        <v>133647</v>
      </c>
      <c r="G138" s="39">
        <f>дод3!G105</f>
        <v>0</v>
      </c>
      <c r="H138" s="39">
        <f>дод3!H105</f>
        <v>0</v>
      </c>
      <c r="I138" s="39">
        <f>дод3!I105</f>
        <v>0</v>
      </c>
      <c r="J138" s="39">
        <f>дод3!J105</f>
        <v>0</v>
      </c>
      <c r="K138" s="39">
        <f>дод3!K105</f>
        <v>0</v>
      </c>
      <c r="L138" s="39">
        <f>дод3!L105</f>
        <v>0</v>
      </c>
      <c r="M138" s="39">
        <f>дод3!M105</f>
        <v>0</v>
      </c>
      <c r="N138" s="39">
        <f>дод3!N105</f>
        <v>0</v>
      </c>
      <c r="O138" s="39">
        <f>дод3!O105</f>
        <v>0</v>
      </c>
      <c r="P138" s="145">
        <f>дод3!P105</f>
        <v>133647</v>
      </c>
    </row>
    <row r="139" spans="1:16" s="19" customFormat="1" ht="24" customHeight="1" x14ac:dyDescent="0.2">
      <c r="A139" s="155"/>
      <c r="B139" s="160"/>
      <c r="C139" s="161"/>
      <c r="D139" s="133" t="s">
        <v>211</v>
      </c>
      <c r="E139" s="39">
        <f t="shared" ref="E139:P139" si="14">E138</f>
        <v>133647</v>
      </c>
      <c r="F139" s="39">
        <f t="shared" si="14"/>
        <v>133647</v>
      </c>
      <c r="G139" s="39">
        <f t="shared" si="14"/>
        <v>0</v>
      </c>
      <c r="H139" s="39">
        <f t="shared" si="14"/>
        <v>0</v>
      </c>
      <c r="I139" s="39">
        <f t="shared" si="14"/>
        <v>0</v>
      </c>
      <c r="J139" s="39">
        <f t="shared" si="14"/>
        <v>0</v>
      </c>
      <c r="K139" s="39">
        <f t="shared" si="14"/>
        <v>0</v>
      </c>
      <c r="L139" s="39">
        <f t="shared" si="14"/>
        <v>0</v>
      </c>
      <c r="M139" s="39">
        <f t="shared" si="14"/>
        <v>0</v>
      </c>
      <c r="N139" s="39">
        <f t="shared" si="14"/>
        <v>0</v>
      </c>
      <c r="O139" s="39">
        <f t="shared" si="14"/>
        <v>0</v>
      </c>
      <c r="P139" s="145">
        <f t="shared" si="14"/>
        <v>133647</v>
      </c>
    </row>
    <row r="140" spans="1:16" s="19" customFormat="1" ht="156.75" customHeight="1" x14ac:dyDescent="0.2">
      <c r="A140" s="155">
        <v>1513022</v>
      </c>
      <c r="B140" s="160" t="s">
        <v>220</v>
      </c>
      <c r="C140" s="161" t="s">
        <v>80</v>
      </c>
      <c r="D140" s="139" t="s">
        <v>221</v>
      </c>
      <c r="E140" s="39">
        <f>дод3!E111</f>
        <v>3000</v>
      </c>
      <c r="F140" s="39">
        <f>дод3!F111</f>
        <v>3000</v>
      </c>
      <c r="G140" s="39">
        <f>дод3!G111</f>
        <v>0</v>
      </c>
      <c r="H140" s="39">
        <f>дод3!H111</f>
        <v>0</v>
      </c>
      <c r="I140" s="39">
        <f>дод3!I111</f>
        <v>0</v>
      </c>
      <c r="J140" s="39">
        <f>дод3!J111</f>
        <v>0</v>
      </c>
      <c r="K140" s="39">
        <f>дод3!K111</f>
        <v>0</v>
      </c>
      <c r="L140" s="39">
        <f>дод3!L111</f>
        <v>0</v>
      </c>
      <c r="M140" s="39">
        <f>дод3!M111</f>
        <v>0</v>
      </c>
      <c r="N140" s="39">
        <f>дод3!N111</f>
        <v>0</v>
      </c>
      <c r="O140" s="39">
        <f>дод3!O111</f>
        <v>0</v>
      </c>
      <c r="P140" s="145">
        <f>дод3!P111</f>
        <v>3000</v>
      </c>
    </row>
    <row r="141" spans="1:16" s="19" customFormat="1" ht="23.25" customHeight="1" x14ac:dyDescent="0.2">
      <c r="A141" s="155"/>
      <c r="B141" s="160"/>
      <c r="C141" s="161"/>
      <c r="D141" s="133" t="s">
        <v>211</v>
      </c>
      <c r="E141" s="39">
        <f t="shared" ref="E141:P141" si="15">E140</f>
        <v>3000</v>
      </c>
      <c r="F141" s="39">
        <f t="shared" si="15"/>
        <v>3000</v>
      </c>
      <c r="G141" s="39">
        <f t="shared" si="15"/>
        <v>0</v>
      </c>
      <c r="H141" s="39">
        <f t="shared" si="15"/>
        <v>0</v>
      </c>
      <c r="I141" s="39">
        <f t="shared" si="15"/>
        <v>0</v>
      </c>
      <c r="J141" s="39">
        <f t="shared" si="15"/>
        <v>0</v>
      </c>
      <c r="K141" s="39">
        <f t="shared" si="15"/>
        <v>0</v>
      </c>
      <c r="L141" s="39">
        <f t="shared" si="15"/>
        <v>0</v>
      </c>
      <c r="M141" s="39">
        <f t="shared" si="15"/>
        <v>0</v>
      </c>
      <c r="N141" s="39">
        <f t="shared" si="15"/>
        <v>0</v>
      </c>
      <c r="O141" s="39">
        <f t="shared" si="15"/>
        <v>0</v>
      </c>
      <c r="P141" s="145">
        <f t="shared" si="15"/>
        <v>3000</v>
      </c>
    </row>
    <row r="142" spans="1:16" s="19" customFormat="1" ht="45" x14ac:dyDescent="0.2">
      <c r="A142" s="155">
        <v>1513023</v>
      </c>
      <c r="B142" s="160" t="s">
        <v>225</v>
      </c>
      <c r="C142" s="161" t="s">
        <v>223</v>
      </c>
      <c r="D142" s="139" t="s">
        <v>458</v>
      </c>
      <c r="E142" s="39">
        <f>дод3!E115</f>
        <v>7000</v>
      </c>
      <c r="F142" s="39">
        <f>дод3!F115</f>
        <v>7000</v>
      </c>
      <c r="G142" s="39">
        <f>дод3!G115</f>
        <v>0</v>
      </c>
      <c r="H142" s="39">
        <f>дод3!H115</f>
        <v>0</v>
      </c>
      <c r="I142" s="39">
        <f>дод3!I115</f>
        <v>0</v>
      </c>
      <c r="J142" s="39">
        <f>дод3!J115</f>
        <v>0</v>
      </c>
      <c r="K142" s="39">
        <f>дод3!K115</f>
        <v>0</v>
      </c>
      <c r="L142" s="39">
        <f>дод3!L115</f>
        <v>0</v>
      </c>
      <c r="M142" s="39">
        <f>дод3!M115</f>
        <v>0</v>
      </c>
      <c r="N142" s="39">
        <f>дод3!N115</f>
        <v>0</v>
      </c>
      <c r="O142" s="39">
        <f>дод3!O115</f>
        <v>0</v>
      </c>
      <c r="P142" s="145">
        <f>дод3!P115</f>
        <v>7000</v>
      </c>
    </row>
    <row r="143" spans="1:16" s="19" customFormat="1" ht="33.75" x14ac:dyDescent="0.2">
      <c r="A143" s="155"/>
      <c r="B143" s="160"/>
      <c r="C143" s="161"/>
      <c r="D143" s="133" t="s">
        <v>227</v>
      </c>
      <c r="E143" s="39">
        <f t="shared" ref="E143:P143" si="16">E142</f>
        <v>7000</v>
      </c>
      <c r="F143" s="39">
        <f t="shared" si="16"/>
        <v>7000</v>
      </c>
      <c r="G143" s="39">
        <f t="shared" si="16"/>
        <v>0</v>
      </c>
      <c r="H143" s="39">
        <f t="shared" si="16"/>
        <v>0</v>
      </c>
      <c r="I143" s="39">
        <f t="shared" si="16"/>
        <v>0</v>
      </c>
      <c r="J143" s="39">
        <f t="shared" si="16"/>
        <v>0</v>
      </c>
      <c r="K143" s="39">
        <f t="shared" si="16"/>
        <v>0</v>
      </c>
      <c r="L143" s="39">
        <f t="shared" si="16"/>
        <v>0</v>
      </c>
      <c r="M143" s="39">
        <f t="shared" si="16"/>
        <v>0</v>
      </c>
      <c r="N143" s="39">
        <f t="shared" si="16"/>
        <v>0</v>
      </c>
      <c r="O143" s="39">
        <f t="shared" si="16"/>
        <v>0</v>
      </c>
      <c r="P143" s="145">
        <f t="shared" si="16"/>
        <v>7000</v>
      </c>
    </row>
    <row r="144" spans="1:16" s="19" customFormat="1" ht="56.25" x14ac:dyDescent="0.2">
      <c r="A144" s="155">
        <v>1513025</v>
      </c>
      <c r="B144" s="160" t="s">
        <v>242</v>
      </c>
      <c r="C144" s="161" t="s">
        <v>223</v>
      </c>
      <c r="D144" s="133" t="s">
        <v>459</v>
      </c>
      <c r="E144" s="39">
        <f>дод3!E125</f>
        <v>23317</v>
      </c>
      <c r="F144" s="39">
        <f>дод3!F125</f>
        <v>23317</v>
      </c>
      <c r="G144" s="39">
        <f>дод3!G125</f>
        <v>0</v>
      </c>
      <c r="H144" s="39">
        <f>дод3!H125</f>
        <v>0</v>
      </c>
      <c r="I144" s="39">
        <f>дод3!I125</f>
        <v>0</v>
      </c>
      <c r="J144" s="39">
        <f>дод3!J125</f>
        <v>0</v>
      </c>
      <c r="K144" s="39">
        <f>дод3!K125</f>
        <v>0</v>
      </c>
      <c r="L144" s="39">
        <f>дод3!L125</f>
        <v>0</v>
      </c>
      <c r="M144" s="39">
        <f>дод3!M125</f>
        <v>0</v>
      </c>
      <c r="N144" s="39">
        <f>дод3!N125</f>
        <v>0</v>
      </c>
      <c r="O144" s="39">
        <f>дод3!O125</f>
        <v>0</v>
      </c>
      <c r="P144" s="145">
        <f>дод3!P125</f>
        <v>23317</v>
      </c>
    </row>
    <row r="145" spans="1:16" s="19" customFormat="1" ht="33.75" x14ac:dyDescent="0.2">
      <c r="A145" s="155"/>
      <c r="B145" s="160"/>
      <c r="C145" s="161"/>
      <c r="D145" s="133" t="s">
        <v>227</v>
      </c>
      <c r="E145" s="39">
        <f t="shared" ref="E145:P145" si="17">E144</f>
        <v>23317</v>
      </c>
      <c r="F145" s="39">
        <f t="shared" si="17"/>
        <v>23317</v>
      </c>
      <c r="G145" s="39">
        <f t="shared" si="17"/>
        <v>0</v>
      </c>
      <c r="H145" s="39">
        <f t="shared" si="17"/>
        <v>0</v>
      </c>
      <c r="I145" s="39">
        <f t="shared" si="17"/>
        <v>0</v>
      </c>
      <c r="J145" s="39">
        <f t="shared" si="17"/>
        <v>0</v>
      </c>
      <c r="K145" s="39">
        <f t="shared" si="17"/>
        <v>0</v>
      </c>
      <c r="L145" s="39">
        <f t="shared" si="17"/>
        <v>0</v>
      </c>
      <c r="M145" s="39">
        <f t="shared" si="17"/>
        <v>0</v>
      </c>
      <c r="N145" s="39">
        <f t="shared" si="17"/>
        <v>0</v>
      </c>
      <c r="O145" s="39">
        <f t="shared" si="17"/>
        <v>0</v>
      </c>
      <c r="P145" s="145">
        <f t="shared" si="17"/>
        <v>23317</v>
      </c>
    </row>
    <row r="146" spans="1:16" s="19" customFormat="1" ht="27.75" customHeight="1" x14ac:dyDescent="0.2">
      <c r="A146" s="155">
        <v>1513026</v>
      </c>
      <c r="B146" s="160" t="s">
        <v>264</v>
      </c>
      <c r="C146" s="131" t="s">
        <v>262</v>
      </c>
      <c r="D146" s="137" t="s">
        <v>460</v>
      </c>
      <c r="E146" s="39">
        <f>дод3!E145</f>
        <v>2030503</v>
      </c>
      <c r="F146" s="39">
        <f>дод3!F145</f>
        <v>2030503</v>
      </c>
      <c r="G146" s="39">
        <f>дод3!G145</f>
        <v>0</v>
      </c>
      <c r="H146" s="39">
        <f>дод3!H145</f>
        <v>0</v>
      </c>
      <c r="I146" s="39">
        <f>дод3!I145</f>
        <v>0</v>
      </c>
      <c r="J146" s="39">
        <f>дод3!J145</f>
        <v>0</v>
      </c>
      <c r="K146" s="39">
        <f>дод3!K145</f>
        <v>0</v>
      </c>
      <c r="L146" s="39">
        <f>дод3!L145</f>
        <v>0</v>
      </c>
      <c r="M146" s="39">
        <f>дод3!M145</f>
        <v>0</v>
      </c>
      <c r="N146" s="39">
        <f>дод3!N145</f>
        <v>0</v>
      </c>
      <c r="O146" s="39">
        <f>дод3!O145</f>
        <v>0</v>
      </c>
      <c r="P146" s="145">
        <f>дод3!P145</f>
        <v>2030503</v>
      </c>
    </row>
    <row r="147" spans="1:16" s="19" customFormat="1" ht="33.75" x14ac:dyDescent="0.2">
      <c r="A147" s="155"/>
      <c r="B147" s="160"/>
      <c r="C147" s="131"/>
      <c r="D147" s="133" t="s">
        <v>227</v>
      </c>
      <c r="E147" s="39">
        <f t="shared" ref="E147:P147" si="18">E146</f>
        <v>2030503</v>
      </c>
      <c r="F147" s="39">
        <f t="shared" si="18"/>
        <v>2030503</v>
      </c>
      <c r="G147" s="39">
        <f t="shared" si="18"/>
        <v>0</v>
      </c>
      <c r="H147" s="39">
        <f t="shared" si="18"/>
        <v>0</v>
      </c>
      <c r="I147" s="39">
        <f t="shared" si="18"/>
        <v>0</v>
      </c>
      <c r="J147" s="39">
        <f t="shared" si="18"/>
        <v>0</v>
      </c>
      <c r="K147" s="39">
        <f t="shared" si="18"/>
        <v>0</v>
      </c>
      <c r="L147" s="39">
        <f t="shared" si="18"/>
        <v>0</v>
      </c>
      <c r="M147" s="39">
        <f t="shared" si="18"/>
        <v>0</v>
      </c>
      <c r="N147" s="39">
        <f t="shared" si="18"/>
        <v>0</v>
      </c>
      <c r="O147" s="39">
        <f t="shared" si="18"/>
        <v>0</v>
      </c>
      <c r="P147" s="145">
        <f t="shared" si="18"/>
        <v>2030503</v>
      </c>
    </row>
    <row r="148" spans="1:16" s="19" customFormat="1" ht="33.75" hidden="1" x14ac:dyDescent="0.2">
      <c r="A148" s="155">
        <v>1513028</v>
      </c>
      <c r="B148" s="160" t="s">
        <v>271</v>
      </c>
      <c r="C148" s="30" t="s">
        <v>262</v>
      </c>
      <c r="D148" s="137" t="s">
        <v>461</v>
      </c>
      <c r="E148" s="39">
        <f>дод3!E152</f>
        <v>0</v>
      </c>
      <c r="F148" s="39">
        <f>дод3!F152</f>
        <v>0</v>
      </c>
      <c r="G148" s="39">
        <f>дод3!G152</f>
        <v>0</v>
      </c>
      <c r="H148" s="39">
        <f>дод3!H152</f>
        <v>0</v>
      </c>
      <c r="I148" s="39">
        <f>дод3!I152</f>
        <v>0</v>
      </c>
      <c r="J148" s="39">
        <f>дод3!J152</f>
        <v>0</v>
      </c>
      <c r="K148" s="39">
        <f>дод3!K152</f>
        <v>0</v>
      </c>
      <c r="L148" s="39">
        <f>дод3!L152</f>
        <v>0</v>
      </c>
      <c r="M148" s="39">
        <f>дод3!M152</f>
        <v>0</v>
      </c>
      <c r="N148" s="39">
        <f>дод3!N152</f>
        <v>0</v>
      </c>
      <c r="O148" s="39">
        <f>дод3!O152</f>
        <v>0</v>
      </c>
      <c r="P148" s="145">
        <f>дод3!P152</f>
        <v>0</v>
      </c>
    </row>
    <row r="149" spans="1:16" ht="33.75" hidden="1" x14ac:dyDescent="0.2">
      <c r="A149" s="144"/>
      <c r="B149" s="125"/>
      <c r="C149" s="30"/>
      <c r="D149" s="133" t="s">
        <v>227</v>
      </c>
      <c r="E149" s="39">
        <f t="shared" ref="E149:P149" si="19">E148</f>
        <v>0</v>
      </c>
      <c r="F149" s="39">
        <f t="shared" si="19"/>
        <v>0</v>
      </c>
      <c r="G149" s="39">
        <f t="shared" si="19"/>
        <v>0</v>
      </c>
      <c r="H149" s="39">
        <f t="shared" si="19"/>
        <v>0</v>
      </c>
      <c r="I149" s="39">
        <f t="shared" si="19"/>
        <v>0</v>
      </c>
      <c r="J149" s="39">
        <f t="shared" si="19"/>
        <v>0</v>
      </c>
      <c r="K149" s="39">
        <f t="shared" si="19"/>
        <v>0</v>
      </c>
      <c r="L149" s="39">
        <f t="shared" si="19"/>
        <v>0</v>
      </c>
      <c r="M149" s="39">
        <f t="shared" si="19"/>
        <v>0</v>
      </c>
      <c r="N149" s="39">
        <f t="shared" si="19"/>
        <v>0</v>
      </c>
      <c r="O149" s="39">
        <f t="shared" si="19"/>
        <v>0</v>
      </c>
      <c r="P149" s="145">
        <f t="shared" si="19"/>
        <v>0</v>
      </c>
    </row>
    <row r="150" spans="1:16" ht="78.75" hidden="1" x14ac:dyDescent="0.2">
      <c r="A150" s="144">
        <v>1513030</v>
      </c>
      <c r="B150" s="125"/>
      <c r="C150" s="30"/>
      <c r="D150" s="133" t="s">
        <v>0</v>
      </c>
      <c r="E150" s="39">
        <f t="shared" ref="E150:P150" si="20">E151+E153+E155+E157+E159</f>
        <v>0</v>
      </c>
      <c r="F150" s="39">
        <f t="shared" si="20"/>
        <v>0</v>
      </c>
      <c r="G150" s="39">
        <f t="shared" si="20"/>
        <v>0</v>
      </c>
      <c r="H150" s="39">
        <f t="shared" si="20"/>
        <v>0</v>
      </c>
      <c r="I150" s="39">
        <f t="shared" si="20"/>
        <v>0</v>
      </c>
      <c r="J150" s="39">
        <f t="shared" si="20"/>
        <v>0</v>
      </c>
      <c r="K150" s="39">
        <f t="shared" si="20"/>
        <v>0</v>
      </c>
      <c r="L150" s="39">
        <f t="shared" si="20"/>
        <v>0</v>
      </c>
      <c r="M150" s="39">
        <f t="shared" si="20"/>
        <v>0</v>
      </c>
      <c r="N150" s="39">
        <f t="shared" si="20"/>
        <v>0</v>
      </c>
      <c r="O150" s="39">
        <f t="shared" si="20"/>
        <v>0</v>
      </c>
      <c r="P150" s="145">
        <f t="shared" si="20"/>
        <v>0</v>
      </c>
    </row>
    <row r="151" spans="1:16" s="19" customFormat="1" ht="58.5" hidden="1" customHeight="1" x14ac:dyDescent="0.2">
      <c r="A151" s="155">
        <v>1513031</v>
      </c>
      <c r="B151" s="160" t="s">
        <v>212</v>
      </c>
      <c r="C151" s="161" t="s">
        <v>80</v>
      </c>
      <c r="D151" s="139" t="s">
        <v>1</v>
      </c>
      <c r="E151" s="39">
        <f>дод3!E107</f>
        <v>0</v>
      </c>
      <c r="F151" s="39">
        <f>дод3!F107</f>
        <v>0</v>
      </c>
      <c r="G151" s="39">
        <f>дод3!G107</f>
        <v>0</v>
      </c>
      <c r="H151" s="39">
        <f>дод3!H107</f>
        <v>0</v>
      </c>
      <c r="I151" s="39">
        <f>дод3!I107</f>
        <v>0</v>
      </c>
      <c r="J151" s="39">
        <f>дод3!J107</f>
        <v>0</v>
      </c>
      <c r="K151" s="39">
        <f>дод3!K107</f>
        <v>0</v>
      </c>
      <c r="L151" s="39">
        <f>дод3!L107</f>
        <v>0</v>
      </c>
      <c r="M151" s="39">
        <f>дод3!M107</f>
        <v>0</v>
      </c>
      <c r="N151" s="39">
        <f>дод3!N107</f>
        <v>0</v>
      </c>
      <c r="O151" s="39">
        <f>дод3!O107</f>
        <v>0</v>
      </c>
      <c r="P151" s="145">
        <f>дод3!P107</f>
        <v>0</v>
      </c>
    </row>
    <row r="152" spans="1:16" s="19" customFormat="1" ht="67.5" hidden="1" customHeight="1" x14ac:dyDescent="0.2">
      <c r="A152" s="155"/>
      <c r="B152" s="160"/>
      <c r="C152" s="161"/>
      <c r="D152" s="133" t="s">
        <v>214</v>
      </c>
      <c r="E152" s="39">
        <f t="shared" ref="E152:P152" si="21">E151</f>
        <v>0</v>
      </c>
      <c r="F152" s="39">
        <f t="shared" si="21"/>
        <v>0</v>
      </c>
      <c r="G152" s="39">
        <f t="shared" si="21"/>
        <v>0</v>
      </c>
      <c r="H152" s="39">
        <f t="shared" si="21"/>
        <v>0</v>
      </c>
      <c r="I152" s="39">
        <f t="shared" si="21"/>
        <v>0</v>
      </c>
      <c r="J152" s="39">
        <f t="shared" si="21"/>
        <v>0</v>
      </c>
      <c r="K152" s="39">
        <f t="shared" si="21"/>
        <v>0</v>
      </c>
      <c r="L152" s="39">
        <f t="shared" si="21"/>
        <v>0</v>
      </c>
      <c r="M152" s="39">
        <f t="shared" si="21"/>
        <v>0</v>
      </c>
      <c r="N152" s="39">
        <f t="shared" si="21"/>
        <v>0</v>
      </c>
      <c r="O152" s="39">
        <f t="shared" si="21"/>
        <v>0</v>
      </c>
      <c r="P152" s="145">
        <f t="shared" si="21"/>
        <v>0</v>
      </c>
    </row>
    <row r="153" spans="1:16" s="19" customFormat="1" ht="33.75" hidden="1" x14ac:dyDescent="0.2">
      <c r="A153" s="155">
        <v>1513033</v>
      </c>
      <c r="B153" s="160" t="s">
        <v>228</v>
      </c>
      <c r="C153" s="161" t="s">
        <v>223</v>
      </c>
      <c r="D153" s="139" t="s">
        <v>2</v>
      </c>
      <c r="E153" s="39">
        <f>дод3!E117</f>
        <v>0</v>
      </c>
      <c r="F153" s="39">
        <f>дод3!F117</f>
        <v>0</v>
      </c>
      <c r="G153" s="39">
        <f>дод3!G117</f>
        <v>0</v>
      </c>
      <c r="H153" s="39">
        <f>дод3!H117</f>
        <v>0</v>
      </c>
      <c r="I153" s="39">
        <f>дод3!I117</f>
        <v>0</v>
      </c>
      <c r="J153" s="39">
        <f>дод3!J117</f>
        <v>0</v>
      </c>
      <c r="K153" s="39">
        <f>дод3!K117</f>
        <v>0</v>
      </c>
      <c r="L153" s="39">
        <f>дод3!L117</f>
        <v>0</v>
      </c>
      <c r="M153" s="39">
        <f>дод3!M117</f>
        <v>0</v>
      </c>
      <c r="N153" s="39">
        <f>дод3!N117</f>
        <v>0</v>
      </c>
      <c r="O153" s="39">
        <f>дод3!O117</f>
        <v>0</v>
      </c>
      <c r="P153" s="145">
        <f>дод3!P117</f>
        <v>0</v>
      </c>
    </row>
    <row r="154" spans="1:16" s="19" customFormat="1" ht="71.25" hidden="1" customHeight="1" x14ac:dyDescent="0.2">
      <c r="A154" s="155"/>
      <c r="B154" s="160"/>
      <c r="C154" s="161"/>
      <c r="D154" s="133" t="s">
        <v>214</v>
      </c>
      <c r="E154" s="39">
        <f t="shared" ref="E154:P154" si="22">E153</f>
        <v>0</v>
      </c>
      <c r="F154" s="39">
        <f t="shared" si="22"/>
        <v>0</v>
      </c>
      <c r="G154" s="39">
        <f t="shared" si="22"/>
        <v>0</v>
      </c>
      <c r="H154" s="39">
        <f t="shared" si="22"/>
        <v>0</v>
      </c>
      <c r="I154" s="39">
        <f t="shared" si="22"/>
        <v>0</v>
      </c>
      <c r="J154" s="39">
        <f t="shared" si="22"/>
        <v>0</v>
      </c>
      <c r="K154" s="39">
        <f t="shared" si="22"/>
        <v>0</v>
      </c>
      <c r="L154" s="39">
        <f t="shared" si="22"/>
        <v>0</v>
      </c>
      <c r="M154" s="39">
        <f t="shared" si="22"/>
        <v>0</v>
      </c>
      <c r="N154" s="39">
        <f t="shared" si="22"/>
        <v>0</v>
      </c>
      <c r="O154" s="39">
        <f t="shared" si="22"/>
        <v>0</v>
      </c>
      <c r="P154" s="145">
        <f t="shared" si="22"/>
        <v>0</v>
      </c>
    </row>
    <row r="155" spans="1:16" s="19" customFormat="1" hidden="1" x14ac:dyDescent="0.2">
      <c r="A155" s="155">
        <v>1513034</v>
      </c>
      <c r="B155" s="160" t="s">
        <v>233</v>
      </c>
      <c r="C155" s="161" t="s">
        <v>223</v>
      </c>
      <c r="D155" s="139" t="s">
        <v>3</v>
      </c>
      <c r="E155" s="39">
        <f>дод3!E121</f>
        <v>0</v>
      </c>
      <c r="F155" s="39">
        <f>дод3!F121</f>
        <v>0</v>
      </c>
      <c r="G155" s="39">
        <f>дод3!G121</f>
        <v>0</v>
      </c>
      <c r="H155" s="39">
        <f>дод3!H121</f>
        <v>0</v>
      </c>
      <c r="I155" s="39">
        <f>дод3!I121</f>
        <v>0</v>
      </c>
      <c r="J155" s="39">
        <f>дод3!J121</f>
        <v>0</v>
      </c>
      <c r="K155" s="39">
        <f>дод3!K121</f>
        <v>0</v>
      </c>
      <c r="L155" s="39">
        <f>дод3!L121</f>
        <v>0</v>
      </c>
      <c r="M155" s="39">
        <f>дод3!M121</f>
        <v>0</v>
      </c>
      <c r="N155" s="39">
        <f>дод3!N121</f>
        <v>0</v>
      </c>
      <c r="O155" s="39">
        <f>дод3!O121</f>
        <v>0</v>
      </c>
      <c r="P155" s="145">
        <f>дод3!P121</f>
        <v>0</v>
      </c>
    </row>
    <row r="156" spans="1:16" s="19" customFormat="1" ht="72" hidden="1" customHeight="1" x14ac:dyDescent="0.2">
      <c r="A156" s="155"/>
      <c r="B156" s="160"/>
      <c r="C156" s="161"/>
      <c r="D156" s="133" t="s">
        <v>235</v>
      </c>
      <c r="E156" s="39">
        <f t="shared" ref="E156:P156" si="23">E155</f>
        <v>0</v>
      </c>
      <c r="F156" s="39">
        <f t="shared" si="23"/>
        <v>0</v>
      </c>
      <c r="G156" s="39">
        <f t="shared" si="23"/>
        <v>0</v>
      </c>
      <c r="H156" s="39">
        <f t="shared" si="23"/>
        <v>0</v>
      </c>
      <c r="I156" s="39">
        <f t="shared" si="23"/>
        <v>0</v>
      </c>
      <c r="J156" s="39">
        <f t="shared" si="23"/>
        <v>0</v>
      </c>
      <c r="K156" s="39">
        <f t="shared" si="23"/>
        <v>0</v>
      </c>
      <c r="L156" s="39">
        <f t="shared" si="23"/>
        <v>0</v>
      </c>
      <c r="M156" s="39">
        <f t="shared" si="23"/>
        <v>0</v>
      </c>
      <c r="N156" s="39">
        <f t="shared" si="23"/>
        <v>0</v>
      </c>
      <c r="O156" s="39">
        <f t="shared" si="23"/>
        <v>0</v>
      </c>
      <c r="P156" s="145">
        <f t="shared" si="23"/>
        <v>0</v>
      </c>
    </row>
    <row r="157" spans="1:16" ht="22.5" hidden="1" x14ac:dyDescent="0.2">
      <c r="A157" s="144">
        <v>1513035</v>
      </c>
      <c r="B157" s="125" t="s">
        <v>4</v>
      </c>
      <c r="C157" s="165" t="s">
        <v>223</v>
      </c>
      <c r="D157" s="133" t="s">
        <v>287</v>
      </c>
      <c r="E157" s="39">
        <f>дод3!E166</f>
        <v>0</v>
      </c>
      <c r="F157" s="39">
        <f>дод3!F166</f>
        <v>0</v>
      </c>
      <c r="G157" s="39">
        <f>дод3!G166</f>
        <v>0</v>
      </c>
      <c r="H157" s="39">
        <f>дод3!H166</f>
        <v>0</v>
      </c>
      <c r="I157" s="39">
        <f>дод3!I166</f>
        <v>0</v>
      </c>
      <c r="J157" s="39">
        <f>дод3!J166</f>
        <v>0</v>
      </c>
      <c r="K157" s="39">
        <f>дод3!K166</f>
        <v>0</v>
      </c>
      <c r="L157" s="39">
        <f>дод3!L166</f>
        <v>0</v>
      </c>
      <c r="M157" s="39">
        <f>дод3!M166</f>
        <v>0</v>
      </c>
      <c r="N157" s="39">
        <f>дод3!N166</f>
        <v>0</v>
      </c>
      <c r="O157" s="39">
        <f>дод3!O166</f>
        <v>0</v>
      </c>
      <c r="P157" s="145">
        <f>дод3!P166</f>
        <v>0</v>
      </c>
    </row>
    <row r="158" spans="1:16" ht="67.5" hidden="1" customHeight="1" x14ac:dyDescent="0.2">
      <c r="A158" s="144"/>
      <c r="B158" s="125"/>
      <c r="C158" s="165"/>
      <c r="D158" s="132" t="s">
        <v>214</v>
      </c>
      <c r="E158" s="39">
        <f t="shared" ref="E158:P158" si="24">E157</f>
        <v>0</v>
      </c>
      <c r="F158" s="39">
        <f t="shared" si="24"/>
        <v>0</v>
      </c>
      <c r="G158" s="39">
        <f t="shared" si="24"/>
        <v>0</v>
      </c>
      <c r="H158" s="39">
        <f t="shared" si="24"/>
        <v>0</v>
      </c>
      <c r="I158" s="39">
        <f t="shared" si="24"/>
        <v>0</v>
      </c>
      <c r="J158" s="39">
        <f t="shared" si="24"/>
        <v>0</v>
      </c>
      <c r="K158" s="39">
        <f t="shared" si="24"/>
        <v>0</v>
      </c>
      <c r="L158" s="39">
        <f t="shared" si="24"/>
        <v>0</v>
      </c>
      <c r="M158" s="39">
        <f t="shared" si="24"/>
        <v>0</v>
      </c>
      <c r="N158" s="39">
        <f t="shared" si="24"/>
        <v>0</v>
      </c>
      <c r="O158" s="39">
        <f t="shared" si="24"/>
        <v>0</v>
      </c>
      <c r="P158" s="145">
        <f t="shared" si="24"/>
        <v>0</v>
      </c>
    </row>
    <row r="159" spans="1:16" ht="22.5" hidden="1" x14ac:dyDescent="0.2">
      <c r="A159" s="144">
        <v>1513037</v>
      </c>
      <c r="B159" s="125" t="s">
        <v>5</v>
      </c>
      <c r="C159" s="165" t="s">
        <v>223</v>
      </c>
      <c r="D159" s="133" t="s">
        <v>288</v>
      </c>
      <c r="E159" s="39">
        <f>дод3!E168</f>
        <v>0</v>
      </c>
      <c r="F159" s="39">
        <f>дод3!F168</f>
        <v>0</v>
      </c>
      <c r="G159" s="39">
        <f>дод3!G168</f>
        <v>0</v>
      </c>
      <c r="H159" s="39">
        <f>дод3!H168</f>
        <v>0</v>
      </c>
      <c r="I159" s="39">
        <f>дод3!I168</f>
        <v>0</v>
      </c>
      <c r="J159" s="39">
        <f>дод3!J168</f>
        <v>0</v>
      </c>
      <c r="K159" s="39">
        <f>дод3!K168</f>
        <v>0</v>
      </c>
      <c r="L159" s="39">
        <f>дод3!L168</f>
        <v>0</v>
      </c>
      <c r="M159" s="39">
        <f>дод3!M168</f>
        <v>0</v>
      </c>
      <c r="N159" s="39">
        <f>дод3!N168</f>
        <v>0</v>
      </c>
      <c r="O159" s="39">
        <f>дод3!O168</f>
        <v>0</v>
      </c>
      <c r="P159" s="145">
        <f>дод3!P168</f>
        <v>0</v>
      </c>
    </row>
    <row r="160" spans="1:16" ht="69" hidden="1" customHeight="1" x14ac:dyDescent="0.2">
      <c r="A160" s="144"/>
      <c r="B160" s="125"/>
      <c r="C160" s="131" t="s">
        <v>286</v>
      </c>
      <c r="D160" s="132" t="s">
        <v>214</v>
      </c>
      <c r="E160" s="39">
        <f t="shared" ref="E160:P160" si="25">E159</f>
        <v>0</v>
      </c>
      <c r="F160" s="39">
        <f t="shared" si="25"/>
        <v>0</v>
      </c>
      <c r="G160" s="39">
        <f t="shared" si="25"/>
        <v>0</v>
      </c>
      <c r="H160" s="39">
        <f t="shared" si="25"/>
        <v>0</v>
      </c>
      <c r="I160" s="39">
        <f t="shared" si="25"/>
        <v>0</v>
      </c>
      <c r="J160" s="39">
        <f t="shared" si="25"/>
        <v>0</v>
      </c>
      <c r="K160" s="39">
        <f t="shared" si="25"/>
        <v>0</v>
      </c>
      <c r="L160" s="39">
        <f t="shared" si="25"/>
        <v>0</v>
      </c>
      <c r="M160" s="39">
        <f t="shared" si="25"/>
        <v>0</v>
      </c>
      <c r="N160" s="39">
        <f t="shared" si="25"/>
        <v>0</v>
      </c>
      <c r="O160" s="39">
        <f t="shared" si="25"/>
        <v>0</v>
      </c>
      <c r="P160" s="145">
        <f t="shared" si="25"/>
        <v>0</v>
      </c>
    </row>
    <row r="161" spans="1:16" ht="26.25" customHeight="1" x14ac:dyDescent="0.2">
      <c r="A161" s="144">
        <v>1513040</v>
      </c>
      <c r="B161" s="125"/>
      <c r="C161" s="131"/>
      <c r="D161" s="132" t="s">
        <v>6</v>
      </c>
      <c r="E161" s="39">
        <f t="shared" ref="E161:P161" si="26">E162+E164+E166+E168+E170+E172+E174+E176+E180</f>
        <v>146570677</v>
      </c>
      <c r="F161" s="39">
        <f t="shared" si="26"/>
        <v>146570677</v>
      </c>
      <c r="G161" s="39">
        <f t="shared" si="26"/>
        <v>0</v>
      </c>
      <c r="H161" s="39">
        <f t="shared" si="26"/>
        <v>0</v>
      </c>
      <c r="I161" s="39">
        <f t="shared" si="26"/>
        <v>0</v>
      </c>
      <c r="J161" s="39">
        <f t="shared" si="26"/>
        <v>0</v>
      </c>
      <c r="K161" s="39">
        <f t="shared" si="26"/>
        <v>0</v>
      </c>
      <c r="L161" s="39">
        <f t="shared" si="26"/>
        <v>0</v>
      </c>
      <c r="M161" s="39">
        <f t="shared" si="26"/>
        <v>0</v>
      </c>
      <c r="N161" s="39">
        <f t="shared" si="26"/>
        <v>0</v>
      </c>
      <c r="O161" s="39">
        <f t="shared" si="26"/>
        <v>0</v>
      </c>
      <c r="P161" s="145">
        <f t="shared" si="26"/>
        <v>146570677</v>
      </c>
    </row>
    <row r="162" spans="1:16" s="19" customFormat="1" ht="13.5" customHeight="1" x14ac:dyDescent="0.2">
      <c r="A162" s="155">
        <v>1513041</v>
      </c>
      <c r="B162" s="160" t="s">
        <v>244</v>
      </c>
      <c r="C162" s="131" t="s">
        <v>156</v>
      </c>
      <c r="D162" s="133" t="s">
        <v>7</v>
      </c>
      <c r="E162" s="39">
        <f>дод3!E127</f>
        <v>1385671</v>
      </c>
      <c r="F162" s="39">
        <f>дод3!F127</f>
        <v>1385671</v>
      </c>
      <c r="G162" s="39">
        <f>дод3!G127</f>
        <v>0</v>
      </c>
      <c r="H162" s="39">
        <f>дод3!H127</f>
        <v>0</v>
      </c>
      <c r="I162" s="39">
        <f>дод3!I127</f>
        <v>0</v>
      </c>
      <c r="J162" s="39">
        <f>дод3!J127</f>
        <v>0</v>
      </c>
      <c r="K162" s="39">
        <f>дод3!K127</f>
        <v>0</v>
      </c>
      <c r="L162" s="39">
        <f>дод3!L127</f>
        <v>0</v>
      </c>
      <c r="M162" s="39">
        <f>дод3!M127</f>
        <v>0</v>
      </c>
      <c r="N162" s="39">
        <f>дод3!N127</f>
        <v>0</v>
      </c>
      <c r="O162" s="39">
        <f>дод3!O127</f>
        <v>0</v>
      </c>
      <c r="P162" s="145">
        <f>дод3!P127</f>
        <v>1385671</v>
      </c>
    </row>
    <row r="163" spans="1:16" s="19" customFormat="1" ht="38.25" customHeight="1" x14ac:dyDescent="0.2">
      <c r="A163" s="155"/>
      <c r="B163" s="160"/>
      <c r="C163" s="131"/>
      <c r="D163" s="133" t="s">
        <v>246</v>
      </c>
      <c r="E163" s="39">
        <f t="shared" ref="E163:P163" si="27">E162</f>
        <v>1385671</v>
      </c>
      <c r="F163" s="39">
        <f t="shared" si="27"/>
        <v>1385671</v>
      </c>
      <c r="G163" s="39">
        <f t="shared" si="27"/>
        <v>0</v>
      </c>
      <c r="H163" s="39">
        <f t="shared" si="27"/>
        <v>0</v>
      </c>
      <c r="I163" s="39">
        <f t="shared" si="27"/>
        <v>0</v>
      </c>
      <c r="J163" s="39">
        <f t="shared" si="27"/>
        <v>0</v>
      </c>
      <c r="K163" s="39">
        <f t="shared" si="27"/>
        <v>0</v>
      </c>
      <c r="L163" s="39">
        <f t="shared" si="27"/>
        <v>0</v>
      </c>
      <c r="M163" s="39">
        <f t="shared" si="27"/>
        <v>0</v>
      </c>
      <c r="N163" s="39">
        <f t="shared" si="27"/>
        <v>0</v>
      </c>
      <c r="O163" s="39">
        <f t="shared" si="27"/>
        <v>0</v>
      </c>
      <c r="P163" s="145">
        <f t="shared" si="27"/>
        <v>1385671</v>
      </c>
    </row>
    <row r="164" spans="1:16" s="19" customFormat="1" x14ac:dyDescent="0.2">
      <c r="A164" s="155">
        <v>1513042</v>
      </c>
      <c r="B164" s="160" t="s">
        <v>247</v>
      </c>
      <c r="C164" s="131" t="s">
        <v>156</v>
      </c>
      <c r="D164" s="139" t="s">
        <v>248</v>
      </c>
      <c r="E164" s="39">
        <f>дод3!E129</f>
        <v>994039</v>
      </c>
      <c r="F164" s="39">
        <f>дод3!F129</f>
        <v>994039</v>
      </c>
      <c r="G164" s="39">
        <f>дод3!G129</f>
        <v>0</v>
      </c>
      <c r="H164" s="39">
        <f>дод3!H129</f>
        <v>0</v>
      </c>
      <c r="I164" s="39">
        <f>дод3!I129</f>
        <v>0</v>
      </c>
      <c r="J164" s="39">
        <f>дод3!J129</f>
        <v>0</v>
      </c>
      <c r="K164" s="39">
        <f>дод3!K129</f>
        <v>0</v>
      </c>
      <c r="L164" s="39">
        <f>дод3!L129</f>
        <v>0</v>
      </c>
      <c r="M164" s="39">
        <f>дод3!M129</f>
        <v>0</v>
      </c>
      <c r="N164" s="39">
        <f>дод3!N129</f>
        <v>0</v>
      </c>
      <c r="O164" s="39">
        <f>дод3!O129</f>
        <v>0</v>
      </c>
      <c r="P164" s="145">
        <f>дод3!P129</f>
        <v>994039</v>
      </c>
    </row>
    <row r="165" spans="1:16" s="19" customFormat="1" ht="37.5" customHeight="1" x14ac:dyDescent="0.2">
      <c r="A165" s="155"/>
      <c r="B165" s="160"/>
      <c r="C165" s="131"/>
      <c r="D165" s="133" t="s">
        <v>246</v>
      </c>
      <c r="E165" s="39">
        <f t="shared" ref="E165:P165" si="28">E164</f>
        <v>994039</v>
      </c>
      <c r="F165" s="39">
        <f t="shared" si="28"/>
        <v>994039</v>
      </c>
      <c r="G165" s="39">
        <f t="shared" si="28"/>
        <v>0</v>
      </c>
      <c r="H165" s="39">
        <f t="shared" si="28"/>
        <v>0</v>
      </c>
      <c r="I165" s="39">
        <f t="shared" si="28"/>
        <v>0</v>
      </c>
      <c r="J165" s="39">
        <f t="shared" si="28"/>
        <v>0</v>
      </c>
      <c r="K165" s="39">
        <f t="shared" si="28"/>
        <v>0</v>
      </c>
      <c r="L165" s="39">
        <f t="shared" si="28"/>
        <v>0</v>
      </c>
      <c r="M165" s="39">
        <f t="shared" si="28"/>
        <v>0</v>
      </c>
      <c r="N165" s="39">
        <f t="shared" si="28"/>
        <v>0</v>
      </c>
      <c r="O165" s="39">
        <f t="shared" si="28"/>
        <v>0</v>
      </c>
      <c r="P165" s="145">
        <f t="shared" si="28"/>
        <v>994039</v>
      </c>
    </row>
    <row r="166" spans="1:16" s="19" customFormat="1" x14ac:dyDescent="0.2">
      <c r="A166" s="155">
        <v>1513043</v>
      </c>
      <c r="B166" s="160" t="s">
        <v>249</v>
      </c>
      <c r="C166" s="131" t="s">
        <v>156</v>
      </c>
      <c r="D166" s="139" t="s">
        <v>8</v>
      </c>
      <c r="E166" s="39">
        <f>дод3!E131</f>
        <v>74001771</v>
      </c>
      <c r="F166" s="39">
        <f>дод3!F131</f>
        <v>74001771</v>
      </c>
      <c r="G166" s="39">
        <f>дод3!G131</f>
        <v>0</v>
      </c>
      <c r="H166" s="39">
        <f>дод3!H131</f>
        <v>0</v>
      </c>
      <c r="I166" s="39">
        <f>дод3!I131</f>
        <v>0</v>
      </c>
      <c r="J166" s="39">
        <f>дод3!J131</f>
        <v>0</v>
      </c>
      <c r="K166" s="39">
        <f>дод3!K131</f>
        <v>0</v>
      </c>
      <c r="L166" s="39">
        <f>дод3!L131</f>
        <v>0</v>
      </c>
      <c r="M166" s="39">
        <f>дод3!M131</f>
        <v>0</v>
      </c>
      <c r="N166" s="39">
        <f>дод3!N131</f>
        <v>0</v>
      </c>
      <c r="O166" s="39">
        <f>дод3!O131</f>
        <v>0</v>
      </c>
      <c r="P166" s="145">
        <f>дод3!P131</f>
        <v>74001771</v>
      </c>
    </row>
    <row r="167" spans="1:16" s="19" customFormat="1" ht="34.5" customHeight="1" x14ac:dyDescent="0.2">
      <c r="A167" s="155"/>
      <c r="B167" s="160"/>
      <c r="C167" s="131"/>
      <c r="D167" s="133" t="s">
        <v>246</v>
      </c>
      <c r="E167" s="39">
        <f t="shared" ref="E167:P167" si="29">E166</f>
        <v>74001771</v>
      </c>
      <c r="F167" s="39">
        <f t="shared" si="29"/>
        <v>74001771</v>
      </c>
      <c r="G167" s="39">
        <f t="shared" si="29"/>
        <v>0</v>
      </c>
      <c r="H167" s="39">
        <f t="shared" si="29"/>
        <v>0</v>
      </c>
      <c r="I167" s="39">
        <f t="shared" si="29"/>
        <v>0</v>
      </c>
      <c r="J167" s="39">
        <f t="shared" si="29"/>
        <v>0</v>
      </c>
      <c r="K167" s="39">
        <f t="shared" si="29"/>
        <v>0</v>
      </c>
      <c r="L167" s="39">
        <f t="shared" si="29"/>
        <v>0</v>
      </c>
      <c r="M167" s="39">
        <f t="shared" si="29"/>
        <v>0</v>
      </c>
      <c r="N167" s="39">
        <f t="shared" si="29"/>
        <v>0</v>
      </c>
      <c r="O167" s="39">
        <f t="shared" si="29"/>
        <v>0</v>
      </c>
      <c r="P167" s="145">
        <f t="shared" si="29"/>
        <v>74001771</v>
      </c>
    </row>
    <row r="168" spans="1:16" s="19" customFormat="1" x14ac:dyDescent="0.2">
      <c r="A168" s="155">
        <v>1513044</v>
      </c>
      <c r="B168" s="160" t="s">
        <v>251</v>
      </c>
      <c r="C168" s="131" t="s">
        <v>156</v>
      </c>
      <c r="D168" s="137" t="s">
        <v>9</v>
      </c>
      <c r="E168" s="39">
        <f>дод3!E133</f>
        <v>6745726</v>
      </c>
      <c r="F168" s="39">
        <f>дод3!F133</f>
        <v>6745726</v>
      </c>
      <c r="G168" s="39">
        <f>дод3!G133</f>
        <v>0</v>
      </c>
      <c r="H168" s="39">
        <f>дод3!H133</f>
        <v>0</v>
      </c>
      <c r="I168" s="39">
        <f>дод3!I133</f>
        <v>0</v>
      </c>
      <c r="J168" s="39">
        <f>дод3!J133</f>
        <v>0</v>
      </c>
      <c r="K168" s="39">
        <f>дод3!K133</f>
        <v>0</v>
      </c>
      <c r="L168" s="39">
        <f>дод3!L133</f>
        <v>0</v>
      </c>
      <c r="M168" s="39">
        <f>дод3!M133</f>
        <v>0</v>
      </c>
      <c r="N168" s="39">
        <f>дод3!N133</f>
        <v>0</v>
      </c>
      <c r="O168" s="39">
        <f>дод3!O133</f>
        <v>0</v>
      </c>
      <c r="P168" s="145">
        <f>дод3!P133</f>
        <v>6745726</v>
      </c>
    </row>
    <row r="169" spans="1:16" s="19" customFormat="1" ht="36.75" customHeight="1" x14ac:dyDescent="0.2">
      <c r="A169" s="155"/>
      <c r="B169" s="160"/>
      <c r="C169" s="131"/>
      <c r="D169" s="133" t="s">
        <v>246</v>
      </c>
      <c r="E169" s="39">
        <f t="shared" ref="E169:P169" si="30">E168</f>
        <v>6745726</v>
      </c>
      <c r="F169" s="39">
        <f t="shared" si="30"/>
        <v>6745726</v>
      </c>
      <c r="G169" s="39">
        <f t="shared" si="30"/>
        <v>0</v>
      </c>
      <c r="H169" s="39">
        <f t="shared" si="30"/>
        <v>0</v>
      </c>
      <c r="I169" s="39">
        <f t="shared" si="30"/>
        <v>0</v>
      </c>
      <c r="J169" s="39">
        <f t="shared" si="30"/>
        <v>0</v>
      </c>
      <c r="K169" s="39">
        <f t="shared" si="30"/>
        <v>0</v>
      </c>
      <c r="L169" s="39">
        <f t="shared" si="30"/>
        <v>0</v>
      </c>
      <c r="M169" s="39">
        <f t="shared" si="30"/>
        <v>0</v>
      </c>
      <c r="N169" s="39">
        <f t="shared" si="30"/>
        <v>0</v>
      </c>
      <c r="O169" s="39">
        <f t="shared" si="30"/>
        <v>0</v>
      </c>
      <c r="P169" s="145">
        <f t="shared" si="30"/>
        <v>6745726</v>
      </c>
    </row>
    <row r="170" spans="1:16" s="19" customFormat="1" x14ac:dyDescent="0.2">
      <c r="A170" s="155">
        <v>1513045</v>
      </c>
      <c r="B170" s="160" t="s">
        <v>253</v>
      </c>
      <c r="C170" s="131" t="s">
        <v>156</v>
      </c>
      <c r="D170" s="133" t="s">
        <v>10</v>
      </c>
      <c r="E170" s="39">
        <f>дод3!E135</f>
        <v>22662895</v>
      </c>
      <c r="F170" s="39">
        <f>дод3!F135</f>
        <v>22662895</v>
      </c>
      <c r="G170" s="39">
        <f>дод3!G135</f>
        <v>0</v>
      </c>
      <c r="H170" s="39">
        <f>дод3!H135</f>
        <v>0</v>
      </c>
      <c r="I170" s="39">
        <f>дод3!I135</f>
        <v>0</v>
      </c>
      <c r="J170" s="39">
        <f>дод3!J135</f>
        <v>0</v>
      </c>
      <c r="K170" s="39">
        <f>дод3!K135</f>
        <v>0</v>
      </c>
      <c r="L170" s="39">
        <f>дод3!L135</f>
        <v>0</v>
      </c>
      <c r="M170" s="39">
        <f>дод3!M135</f>
        <v>0</v>
      </c>
      <c r="N170" s="39">
        <f>дод3!N135</f>
        <v>0</v>
      </c>
      <c r="O170" s="39">
        <f>дод3!O135</f>
        <v>0</v>
      </c>
      <c r="P170" s="145">
        <f>дод3!P135</f>
        <v>22662895</v>
      </c>
    </row>
    <row r="171" spans="1:16" s="19" customFormat="1" ht="34.5" customHeight="1" x14ac:dyDescent="0.2">
      <c r="A171" s="155"/>
      <c r="B171" s="160"/>
      <c r="C171" s="131"/>
      <c r="D171" s="133" t="s">
        <v>246</v>
      </c>
      <c r="E171" s="39">
        <f t="shared" ref="E171:P171" si="31">E170</f>
        <v>22662895</v>
      </c>
      <c r="F171" s="39">
        <f t="shared" si="31"/>
        <v>22662895</v>
      </c>
      <c r="G171" s="39">
        <f t="shared" si="31"/>
        <v>0</v>
      </c>
      <c r="H171" s="39">
        <f t="shared" si="31"/>
        <v>0</v>
      </c>
      <c r="I171" s="39">
        <f t="shared" si="31"/>
        <v>0</v>
      </c>
      <c r="J171" s="39">
        <f t="shared" si="31"/>
        <v>0</v>
      </c>
      <c r="K171" s="39">
        <f t="shared" si="31"/>
        <v>0</v>
      </c>
      <c r="L171" s="39">
        <f t="shared" si="31"/>
        <v>0</v>
      </c>
      <c r="M171" s="39">
        <f t="shared" si="31"/>
        <v>0</v>
      </c>
      <c r="N171" s="39">
        <f t="shared" si="31"/>
        <v>0</v>
      </c>
      <c r="O171" s="39">
        <f t="shared" si="31"/>
        <v>0</v>
      </c>
      <c r="P171" s="145">
        <f t="shared" si="31"/>
        <v>22662895</v>
      </c>
    </row>
    <row r="172" spans="1:16" s="19" customFormat="1" x14ac:dyDescent="0.2">
      <c r="A172" s="155">
        <v>1513046</v>
      </c>
      <c r="B172" s="160" t="s">
        <v>255</v>
      </c>
      <c r="C172" s="131" t="s">
        <v>156</v>
      </c>
      <c r="D172" s="133" t="s">
        <v>11</v>
      </c>
      <c r="E172" s="39">
        <f>дод3!E137</f>
        <v>359237</v>
      </c>
      <c r="F172" s="39">
        <f>дод3!F137</f>
        <v>359237</v>
      </c>
      <c r="G172" s="39">
        <f>дод3!G137</f>
        <v>0</v>
      </c>
      <c r="H172" s="39">
        <f>дод3!H137</f>
        <v>0</v>
      </c>
      <c r="I172" s="39">
        <f>дод3!I137</f>
        <v>0</v>
      </c>
      <c r="J172" s="39">
        <f>дод3!J137</f>
        <v>0</v>
      </c>
      <c r="K172" s="39">
        <f>дод3!K137</f>
        <v>0</v>
      </c>
      <c r="L172" s="39">
        <f>дод3!L137</f>
        <v>0</v>
      </c>
      <c r="M172" s="39">
        <f>дод3!M137</f>
        <v>0</v>
      </c>
      <c r="N172" s="39">
        <f>дод3!N137</f>
        <v>0</v>
      </c>
      <c r="O172" s="39">
        <f>дод3!O137</f>
        <v>0</v>
      </c>
      <c r="P172" s="145">
        <f>дод3!P137</f>
        <v>359237</v>
      </c>
    </row>
    <row r="173" spans="1:16" s="19" customFormat="1" ht="33.75" customHeight="1" x14ac:dyDescent="0.2">
      <c r="A173" s="155"/>
      <c r="B173" s="160"/>
      <c r="C173" s="131"/>
      <c r="D173" s="133" t="s">
        <v>246</v>
      </c>
      <c r="E173" s="39">
        <f t="shared" ref="E173:P173" si="32">E172</f>
        <v>359237</v>
      </c>
      <c r="F173" s="39">
        <f t="shared" si="32"/>
        <v>359237</v>
      </c>
      <c r="G173" s="39">
        <f t="shared" si="32"/>
        <v>0</v>
      </c>
      <c r="H173" s="39">
        <f t="shared" si="32"/>
        <v>0</v>
      </c>
      <c r="I173" s="39">
        <f t="shared" si="32"/>
        <v>0</v>
      </c>
      <c r="J173" s="39">
        <f t="shared" si="32"/>
        <v>0</v>
      </c>
      <c r="K173" s="39">
        <f t="shared" si="32"/>
        <v>0</v>
      </c>
      <c r="L173" s="39">
        <f t="shared" si="32"/>
        <v>0</v>
      </c>
      <c r="M173" s="39">
        <f t="shared" si="32"/>
        <v>0</v>
      </c>
      <c r="N173" s="39">
        <f t="shared" si="32"/>
        <v>0</v>
      </c>
      <c r="O173" s="39">
        <f t="shared" si="32"/>
        <v>0</v>
      </c>
      <c r="P173" s="145">
        <f t="shared" si="32"/>
        <v>359237</v>
      </c>
    </row>
    <row r="174" spans="1:16" s="19" customFormat="1" x14ac:dyDescent="0.2">
      <c r="A174" s="155">
        <v>1513047</v>
      </c>
      <c r="B174" s="160" t="s">
        <v>257</v>
      </c>
      <c r="C174" s="131" t="s">
        <v>156</v>
      </c>
      <c r="D174" s="166" t="s">
        <v>12</v>
      </c>
      <c r="E174" s="39">
        <f>дод3!E139</f>
        <v>231340</v>
      </c>
      <c r="F174" s="39">
        <f>дод3!F139</f>
        <v>231340</v>
      </c>
      <c r="G174" s="39">
        <f>дод3!G139</f>
        <v>0</v>
      </c>
      <c r="H174" s="39">
        <f>дод3!H139</f>
        <v>0</v>
      </c>
      <c r="I174" s="39">
        <f>дод3!I139</f>
        <v>0</v>
      </c>
      <c r="J174" s="39">
        <f>дод3!J139</f>
        <v>0</v>
      </c>
      <c r="K174" s="39">
        <f>дод3!K139</f>
        <v>0</v>
      </c>
      <c r="L174" s="39">
        <f>дод3!L139</f>
        <v>0</v>
      </c>
      <c r="M174" s="39">
        <f>дод3!M139</f>
        <v>0</v>
      </c>
      <c r="N174" s="39">
        <f>дод3!N139</f>
        <v>0</v>
      </c>
      <c r="O174" s="39">
        <f>дод3!O139</f>
        <v>0</v>
      </c>
      <c r="P174" s="145">
        <f>дод3!P139</f>
        <v>231340</v>
      </c>
    </row>
    <row r="175" spans="1:16" s="19" customFormat="1" ht="36" customHeight="1" x14ac:dyDescent="0.2">
      <c r="A175" s="155"/>
      <c r="B175" s="160"/>
      <c r="C175" s="131"/>
      <c r="D175" s="133" t="s">
        <v>246</v>
      </c>
      <c r="E175" s="39">
        <f t="shared" ref="E175:P175" si="33">E174</f>
        <v>231340</v>
      </c>
      <c r="F175" s="39">
        <f t="shared" si="33"/>
        <v>231340</v>
      </c>
      <c r="G175" s="39">
        <f t="shared" si="33"/>
        <v>0</v>
      </c>
      <c r="H175" s="39">
        <f t="shared" si="33"/>
        <v>0</v>
      </c>
      <c r="I175" s="39">
        <f t="shared" si="33"/>
        <v>0</v>
      </c>
      <c r="J175" s="39">
        <f t="shared" si="33"/>
        <v>0</v>
      </c>
      <c r="K175" s="39">
        <f t="shared" si="33"/>
        <v>0</v>
      </c>
      <c r="L175" s="39">
        <f t="shared" si="33"/>
        <v>0</v>
      </c>
      <c r="M175" s="39">
        <f t="shared" si="33"/>
        <v>0</v>
      </c>
      <c r="N175" s="39">
        <f t="shared" si="33"/>
        <v>0</v>
      </c>
      <c r="O175" s="39">
        <f t="shared" si="33"/>
        <v>0</v>
      </c>
      <c r="P175" s="145">
        <f t="shared" si="33"/>
        <v>231340</v>
      </c>
    </row>
    <row r="176" spans="1:16" s="19" customFormat="1" x14ac:dyDescent="0.2">
      <c r="A176" s="155">
        <v>1513048</v>
      </c>
      <c r="B176" s="160" t="s">
        <v>259</v>
      </c>
      <c r="C176" s="131" t="s">
        <v>156</v>
      </c>
      <c r="D176" s="133" t="s">
        <v>13</v>
      </c>
      <c r="E176" s="39">
        <f>дод3!E141</f>
        <v>19448970</v>
      </c>
      <c r="F176" s="39">
        <f>дод3!F141</f>
        <v>19448970</v>
      </c>
      <c r="G176" s="39">
        <f>дод3!G141</f>
        <v>0</v>
      </c>
      <c r="H176" s="39">
        <f>дод3!H141</f>
        <v>0</v>
      </c>
      <c r="I176" s="39">
        <f>дод3!I141</f>
        <v>0</v>
      </c>
      <c r="J176" s="39">
        <f>дод3!J141</f>
        <v>0</v>
      </c>
      <c r="K176" s="39">
        <f>дод3!K141</f>
        <v>0</v>
      </c>
      <c r="L176" s="39">
        <f>дод3!L141</f>
        <v>0</v>
      </c>
      <c r="M176" s="39">
        <f>дод3!M141</f>
        <v>0</v>
      </c>
      <c r="N176" s="39">
        <f>дод3!N141</f>
        <v>0</v>
      </c>
      <c r="O176" s="39">
        <f>дод3!O141</f>
        <v>0</v>
      </c>
      <c r="P176" s="145">
        <f>дод3!P141</f>
        <v>19448970</v>
      </c>
    </row>
    <row r="177" spans="1:16" s="19" customFormat="1" ht="21" customHeight="1" x14ac:dyDescent="0.2">
      <c r="A177" s="155"/>
      <c r="B177" s="160"/>
      <c r="C177" s="131"/>
      <c r="D177" s="133" t="s">
        <v>246</v>
      </c>
      <c r="E177" s="39">
        <f t="shared" ref="E177:P177" si="34">E176</f>
        <v>19448970</v>
      </c>
      <c r="F177" s="39">
        <f t="shared" si="34"/>
        <v>19448970</v>
      </c>
      <c r="G177" s="39">
        <f t="shared" si="34"/>
        <v>0</v>
      </c>
      <c r="H177" s="39">
        <f t="shared" si="34"/>
        <v>0</v>
      </c>
      <c r="I177" s="39">
        <f t="shared" si="34"/>
        <v>0</v>
      </c>
      <c r="J177" s="39">
        <f t="shared" si="34"/>
        <v>0</v>
      </c>
      <c r="K177" s="39">
        <f t="shared" si="34"/>
        <v>0</v>
      </c>
      <c r="L177" s="39">
        <f t="shared" si="34"/>
        <v>0</v>
      </c>
      <c r="M177" s="39">
        <f t="shared" si="34"/>
        <v>0</v>
      </c>
      <c r="N177" s="39">
        <f t="shared" si="34"/>
        <v>0</v>
      </c>
      <c r="O177" s="39">
        <f t="shared" si="34"/>
        <v>0</v>
      </c>
      <c r="P177" s="145">
        <f t="shared" si="34"/>
        <v>19448970</v>
      </c>
    </row>
    <row r="178" spans="1:16" s="19" customFormat="1" ht="16.5" customHeight="1" x14ac:dyDescent="0.2">
      <c r="A178" s="144">
        <v>1513049</v>
      </c>
      <c r="B178" s="160" t="s">
        <v>268</v>
      </c>
      <c r="C178" s="131" t="s">
        <v>269</v>
      </c>
      <c r="D178" s="133" t="s">
        <v>14</v>
      </c>
      <c r="E178" s="39">
        <f>дод3!E150</f>
        <v>833004</v>
      </c>
      <c r="F178" s="39">
        <f>дод3!F150</f>
        <v>833004</v>
      </c>
      <c r="G178" s="39">
        <f>дод3!G150</f>
        <v>0</v>
      </c>
      <c r="H178" s="39">
        <f>дод3!H150</f>
        <v>0</v>
      </c>
      <c r="I178" s="39">
        <f>дод3!I150</f>
        <v>0</v>
      </c>
      <c r="J178" s="39">
        <f>дод3!J150</f>
        <v>0</v>
      </c>
      <c r="K178" s="39">
        <f>дод3!K150</f>
        <v>0</v>
      </c>
      <c r="L178" s="39">
        <f>дод3!L150</f>
        <v>0</v>
      </c>
      <c r="M178" s="39">
        <f>дод3!M150</f>
        <v>0</v>
      </c>
      <c r="N178" s="39">
        <f>дод3!N150</f>
        <v>0</v>
      </c>
      <c r="O178" s="39">
        <f>дод3!O150</f>
        <v>0</v>
      </c>
      <c r="P178" s="145">
        <f>дод3!P150</f>
        <v>833004</v>
      </c>
    </row>
    <row r="179" spans="1:16" s="19" customFormat="1" ht="21" customHeight="1" x14ac:dyDescent="0.2">
      <c r="A179" s="155"/>
      <c r="B179" s="160"/>
      <c r="C179" s="131"/>
      <c r="D179" s="133" t="s">
        <v>246</v>
      </c>
      <c r="E179" s="39">
        <f>дод3!E151</f>
        <v>833004</v>
      </c>
      <c r="F179" s="39">
        <f>дод3!F151</f>
        <v>833004</v>
      </c>
      <c r="G179" s="39">
        <f>дод3!G151</f>
        <v>0</v>
      </c>
      <c r="H179" s="39">
        <f>дод3!H151</f>
        <v>0</v>
      </c>
      <c r="I179" s="39">
        <f>дод3!I151</f>
        <v>0</v>
      </c>
      <c r="J179" s="39">
        <f>дод3!J151</f>
        <v>0</v>
      </c>
      <c r="K179" s="39">
        <f>дод3!K151</f>
        <v>0</v>
      </c>
      <c r="L179" s="39">
        <f>дод3!L151</f>
        <v>0</v>
      </c>
      <c r="M179" s="39">
        <f>дод3!M151</f>
        <v>0</v>
      </c>
      <c r="N179" s="39">
        <f>дод3!N151</f>
        <v>0</v>
      </c>
      <c r="O179" s="39">
        <f>дод3!O151</f>
        <v>0</v>
      </c>
      <c r="P179" s="145">
        <f>дод3!P151</f>
        <v>833004</v>
      </c>
    </row>
    <row r="180" spans="1:16" x14ac:dyDescent="0.2">
      <c r="A180" s="144">
        <v>1513050</v>
      </c>
      <c r="B180" s="125" t="s">
        <v>284</v>
      </c>
      <c r="C180" s="131" t="s">
        <v>269</v>
      </c>
      <c r="D180" s="133" t="s">
        <v>15</v>
      </c>
      <c r="E180" s="39">
        <f>дод3!E164</f>
        <v>20741028</v>
      </c>
      <c r="F180" s="39">
        <f>дод3!F164</f>
        <v>20741028</v>
      </c>
      <c r="G180" s="39">
        <f>дод3!G164</f>
        <v>0</v>
      </c>
      <c r="H180" s="39">
        <f>дод3!H164</f>
        <v>0</v>
      </c>
      <c r="I180" s="39">
        <f>дод3!I164</f>
        <v>0</v>
      </c>
      <c r="J180" s="39">
        <f>дод3!J164</f>
        <v>0</v>
      </c>
      <c r="K180" s="39">
        <f>дод3!K164</f>
        <v>0</v>
      </c>
      <c r="L180" s="39">
        <f>дод3!L164</f>
        <v>0</v>
      </c>
      <c r="M180" s="39">
        <f>дод3!M164</f>
        <v>0</v>
      </c>
      <c r="N180" s="39">
        <f>дод3!N164</f>
        <v>0</v>
      </c>
      <c r="O180" s="39">
        <f>дод3!O164</f>
        <v>0</v>
      </c>
      <c r="P180" s="145">
        <f>дод3!P164</f>
        <v>20741028</v>
      </c>
    </row>
    <row r="181" spans="1:16" ht="45" x14ac:dyDescent="0.2">
      <c r="A181" s="144"/>
      <c r="B181" s="125"/>
      <c r="C181" s="131" t="s">
        <v>286</v>
      </c>
      <c r="D181" s="133" t="s">
        <v>246</v>
      </c>
      <c r="E181" s="39">
        <f t="shared" ref="E181:P181" si="35">E180</f>
        <v>20741028</v>
      </c>
      <c r="F181" s="39">
        <f t="shared" si="35"/>
        <v>20741028</v>
      </c>
      <c r="G181" s="39">
        <f t="shared" si="35"/>
        <v>0</v>
      </c>
      <c r="H181" s="39">
        <f t="shared" si="35"/>
        <v>0</v>
      </c>
      <c r="I181" s="39">
        <f t="shared" si="35"/>
        <v>0</v>
      </c>
      <c r="J181" s="39">
        <f t="shared" si="35"/>
        <v>0</v>
      </c>
      <c r="K181" s="39">
        <f t="shared" si="35"/>
        <v>0</v>
      </c>
      <c r="L181" s="39">
        <f t="shared" si="35"/>
        <v>0</v>
      </c>
      <c r="M181" s="39">
        <f t="shared" si="35"/>
        <v>0</v>
      </c>
      <c r="N181" s="39">
        <f t="shared" si="35"/>
        <v>0</v>
      </c>
      <c r="O181" s="39">
        <f t="shared" si="35"/>
        <v>0</v>
      </c>
      <c r="P181" s="145">
        <f t="shared" si="35"/>
        <v>20741028</v>
      </c>
    </row>
    <row r="182" spans="1:16" s="19" customFormat="1" ht="21.75" customHeight="1" x14ac:dyDescent="0.2">
      <c r="A182" s="144">
        <v>1513400</v>
      </c>
      <c r="B182" s="30" t="s">
        <v>72</v>
      </c>
      <c r="C182" s="30" t="s">
        <v>73</v>
      </c>
      <c r="D182" s="130" t="s">
        <v>16</v>
      </c>
      <c r="E182" s="39">
        <f>дод3!E149</f>
        <v>2058755</v>
      </c>
      <c r="F182" s="39">
        <f>дод3!F149</f>
        <v>2058755</v>
      </c>
      <c r="G182" s="39">
        <f>дод3!G149</f>
        <v>0</v>
      </c>
      <c r="H182" s="39">
        <f>дод3!H149</f>
        <v>0</v>
      </c>
      <c r="I182" s="39">
        <f>дод3!I149</f>
        <v>0</v>
      </c>
      <c r="J182" s="39">
        <f>дод3!J149</f>
        <v>738438</v>
      </c>
      <c r="K182" s="39">
        <f>дод3!K149</f>
        <v>0</v>
      </c>
      <c r="L182" s="39">
        <f>дод3!L149</f>
        <v>0</v>
      </c>
      <c r="M182" s="39">
        <f>дод3!M149</f>
        <v>0</v>
      </c>
      <c r="N182" s="39">
        <f>дод3!N149</f>
        <v>738438</v>
      </c>
      <c r="O182" s="39">
        <f>дод3!O149</f>
        <v>738438</v>
      </c>
      <c r="P182" s="145">
        <f>дод3!P149</f>
        <v>2797193</v>
      </c>
    </row>
    <row r="183" spans="1:16" ht="16.5" customHeight="1" x14ac:dyDescent="0.2">
      <c r="A183" s="144">
        <v>1513201</v>
      </c>
      <c r="B183" s="30" t="s">
        <v>273</v>
      </c>
      <c r="C183" s="30" t="s">
        <v>80</v>
      </c>
      <c r="D183" s="153" t="s">
        <v>274</v>
      </c>
      <c r="E183" s="39">
        <f>дод3!E154</f>
        <v>220000</v>
      </c>
      <c r="F183" s="39">
        <f>дод3!F154</f>
        <v>220000</v>
      </c>
      <c r="G183" s="39">
        <f>дод3!G154</f>
        <v>0</v>
      </c>
      <c r="H183" s="39">
        <f>дод3!H154</f>
        <v>0</v>
      </c>
      <c r="I183" s="39">
        <f>дод3!I154</f>
        <v>0</v>
      </c>
      <c r="J183" s="39">
        <f>дод3!J154</f>
        <v>4861</v>
      </c>
      <c r="K183" s="39">
        <f>дод3!K154</f>
        <v>0</v>
      </c>
      <c r="L183" s="39">
        <f>дод3!L154</f>
        <v>0</v>
      </c>
      <c r="M183" s="39">
        <f>дод3!M154</f>
        <v>0</v>
      </c>
      <c r="N183" s="39">
        <f>дод3!N154</f>
        <v>4861</v>
      </c>
      <c r="O183" s="39">
        <f>дод3!O154</f>
        <v>4861</v>
      </c>
      <c r="P183" s="145">
        <f>дод3!P154</f>
        <v>224861</v>
      </c>
    </row>
    <row r="184" spans="1:16" s="19" customFormat="1" ht="15.75" customHeight="1" x14ac:dyDescent="0.2">
      <c r="A184" s="144">
        <v>1513131</v>
      </c>
      <c r="B184" s="147" t="s">
        <v>75</v>
      </c>
      <c r="C184" s="147" t="s">
        <v>156</v>
      </c>
      <c r="D184" s="156" t="s">
        <v>17</v>
      </c>
      <c r="E184" s="39">
        <f>дод3!E155</f>
        <v>1205200</v>
      </c>
      <c r="F184" s="39">
        <f>дод3!F155</f>
        <v>1205200</v>
      </c>
      <c r="G184" s="39">
        <f>дод3!G155</f>
        <v>866000</v>
      </c>
      <c r="H184" s="39">
        <f>дод3!H155</f>
        <v>74900</v>
      </c>
      <c r="I184" s="39">
        <f>дод3!I155</f>
        <v>0</v>
      </c>
      <c r="J184" s="39">
        <f>дод3!J155</f>
        <v>14200</v>
      </c>
      <c r="K184" s="39">
        <f>дод3!K155</f>
        <v>0</v>
      </c>
      <c r="L184" s="39">
        <f>дод3!L155</f>
        <v>0</v>
      </c>
      <c r="M184" s="39">
        <f>дод3!M155</f>
        <v>0</v>
      </c>
      <c r="N184" s="39">
        <f>дод3!N155</f>
        <v>14200</v>
      </c>
      <c r="O184" s="39">
        <f>дод3!O155</f>
        <v>14200</v>
      </c>
      <c r="P184" s="145">
        <f>дод3!P155</f>
        <v>1219400</v>
      </c>
    </row>
    <row r="185" spans="1:16" s="19" customFormat="1" ht="15.75" customHeight="1" x14ac:dyDescent="0.2">
      <c r="A185" s="144">
        <v>1513132</v>
      </c>
      <c r="B185" s="147" t="s">
        <v>77</v>
      </c>
      <c r="C185" s="147" t="s">
        <v>269</v>
      </c>
      <c r="D185" s="70" t="s">
        <v>275</v>
      </c>
      <c r="E185" s="39">
        <f>дод3!E156</f>
        <v>8900</v>
      </c>
      <c r="F185" s="39">
        <f>дод3!F156</f>
        <v>8900</v>
      </c>
      <c r="G185" s="39">
        <f>дод3!G156</f>
        <v>0</v>
      </c>
      <c r="H185" s="39">
        <f>дод3!H156</f>
        <v>0</v>
      </c>
      <c r="I185" s="39">
        <f>дод3!I156</f>
        <v>0</v>
      </c>
      <c r="J185" s="39">
        <f>дод3!J156</f>
        <v>0</v>
      </c>
      <c r="K185" s="39">
        <f>дод3!K156</f>
        <v>0</v>
      </c>
      <c r="L185" s="39">
        <f>дод3!L156</f>
        <v>0</v>
      </c>
      <c r="M185" s="39">
        <f>дод3!M156</f>
        <v>0</v>
      </c>
      <c r="N185" s="39">
        <f>дод3!N156</f>
        <v>0</v>
      </c>
      <c r="O185" s="39">
        <f>дод3!O156</f>
        <v>0</v>
      </c>
      <c r="P185" s="145">
        <f>дод3!P156</f>
        <v>8900</v>
      </c>
    </row>
    <row r="186" spans="1:16" s="19" customFormat="1" ht="15.75" customHeight="1" x14ac:dyDescent="0.2">
      <c r="A186" s="144">
        <v>1513140</v>
      </c>
      <c r="B186" s="147" t="s">
        <v>155</v>
      </c>
      <c r="C186" s="147" t="s">
        <v>156</v>
      </c>
      <c r="D186" s="152" t="s">
        <v>413</v>
      </c>
      <c r="E186" s="39">
        <f>дод3!E157</f>
        <v>181000</v>
      </c>
      <c r="F186" s="39">
        <f>дод3!F157</f>
        <v>181000</v>
      </c>
      <c r="G186" s="39">
        <f>дод3!G157</f>
        <v>0</v>
      </c>
      <c r="H186" s="39">
        <f>дод3!H157</f>
        <v>0</v>
      </c>
      <c r="I186" s="39">
        <f>дод3!I157</f>
        <v>0</v>
      </c>
      <c r="J186" s="39">
        <f>дод3!J157</f>
        <v>0</v>
      </c>
      <c r="K186" s="39">
        <f>дод3!K157</f>
        <v>0</v>
      </c>
      <c r="L186" s="39">
        <f>дод3!L157</f>
        <v>0</v>
      </c>
      <c r="M186" s="39">
        <f>дод3!M157</f>
        <v>0</v>
      </c>
      <c r="N186" s="39">
        <f>дод3!N157</f>
        <v>0</v>
      </c>
      <c r="O186" s="39">
        <f>дод3!O157</f>
        <v>0</v>
      </c>
      <c r="P186" s="145">
        <f>дод3!P157</f>
        <v>181000</v>
      </c>
    </row>
    <row r="187" spans="1:16" ht="17.25" customHeight="1" x14ac:dyDescent="0.2">
      <c r="A187" s="144">
        <v>1513500</v>
      </c>
      <c r="B187" s="30" t="s">
        <v>276</v>
      </c>
      <c r="C187" s="30" t="s">
        <v>156</v>
      </c>
      <c r="D187" s="133" t="s">
        <v>124</v>
      </c>
      <c r="E187" s="39">
        <f>дод3!E158</f>
        <v>121700</v>
      </c>
      <c r="F187" s="39">
        <f>дод3!F158</f>
        <v>121700</v>
      </c>
      <c r="G187" s="39">
        <f>дод3!G158</f>
        <v>0</v>
      </c>
      <c r="H187" s="39">
        <f>дод3!H158</f>
        <v>0</v>
      </c>
      <c r="I187" s="39">
        <f>дод3!I158</f>
        <v>0</v>
      </c>
      <c r="J187" s="39">
        <f>дод3!J158</f>
        <v>0</v>
      </c>
      <c r="K187" s="39">
        <f>дод3!K158</f>
        <v>0</v>
      </c>
      <c r="L187" s="39">
        <f>дод3!L158</f>
        <v>0</v>
      </c>
      <c r="M187" s="39">
        <f>дод3!M158</f>
        <v>0</v>
      </c>
      <c r="N187" s="39">
        <f>дод3!N158</f>
        <v>0</v>
      </c>
      <c r="O187" s="39">
        <f>дод3!O158</f>
        <v>0</v>
      </c>
      <c r="P187" s="145">
        <f>дод3!P158</f>
        <v>121700</v>
      </c>
    </row>
    <row r="188" spans="1:16" ht="33.75" x14ac:dyDescent="0.2">
      <c r="A188" s="144">
        <v>1513160</v>
      </c>
      <c r="B188" s="147" t="s">
        <v>158</v>
      </c>
      <c r="C188" s="147" t="s">
        <v>156</v>
      </c>
      <c r="D188" s="148" t="s">
        <v>414</v>
      </c>
      <c r="E188" s="39">
        <f>дод3!E159</f>
        <v>368000</v>
      </c>
      <c r="F188" s="39">
        <f>дод3!F159</f>
        <v>368000</v>
      </c>
      <c r="G188" s="39">
        <f>дод3!G159</f>
        <v>0</v>
      </c>
      <c r="H188" s="39">
        <f>дод3!H159</f>
        <v>0</v>
      </c>
      <c r="I188" s="39">
        <f>дод3!I159</f>
        <v>0</v>
      </c>
      <c r="J188" s="39">
        <f>дод3!J159</f>
        <v>0</v>
      </c>
      <c r="K188" s="39">
        <f>дод3!K159</f>
        <v>0</v>
      </c>
      <c r="L188" s="39">
        <f>дод3!L159</f>
        <v>0</v>
      </c>
      <c r="M188" s="39">
        <f>дод3!M159</f>
        <v>0</v>
      </c>
      <c r="N188" s="39">
        <f>дод3!N159</f>
        <v>0</v>
      </c>
      <c r="O188" s="39">
        <f>дод3!O159</f>
        <v>0</v>
      </c>
      <c r="P188" s="145">
        <f>дод3!P159</f>
        <v>368000</v>
      </c>
    </row>
    <row r="189" spans="1:16" ht="22.5" x14ac:dyDescent="0.2">
      <c r="A189" s="144">
        <v>1513104</v>
      </c>
      <c r="B189" s="30" t="s">
        <v>277</v>
      </c>
      <c r="C189" s="30" t="s">
        <v>278</v>
      </c>
      <c r="D189" s="133" t="s">
        <v>18</v>
      </c>
      <c r="E189" s="39">
        <f>дод3!E160</f>
        <v>3539500</v>
      </c>
      <c r="F189" s="39">
        <f>дод3!F160</f>
        <v>3539500</v>
      </c>
      <c r="G189" s="39">
        <f>дод3!G160</f>
        <v>2597000</v>
      </c>
      <c r="H189" s="39">
        <f>дод3!H160</f>
        <v>96300</v>
      </c>
      <c r="I189" s="39">
        <f>дод3!I160</f>
        <v>0</v>
      </c>
      <c r="J189" s="39">
        <f>дод3!J160</f>
        <v>138000</v>
      </c>
      <c r="K189" s="39">
        <f>дод3!K160</f>
        <v>38000</v>
      </c>
      <c r="L189" s="39">
        <f>дод3!L160</f>
        <v>7000</v>
      </c>
      <c r="M189" s="39">
        <f>дод3!M160</f>
        <v>8500</v>
      </c>
      <c r="N189" s="39">
        <f>дод3!N160</f>
        <v>100000</v>
      </c>
      <c r="O189" s="39">
        <f>дод3!O160</f>
        <v>100000</v>
      </c>
      <c r="P189" s="145">
        <f>дод3!P160</f>
        <v>3677500</v>
      </c>
    </row>
    <row r="190" spans="1:16" ht="33.75" x14ac:dyDescent="0.2">
      <c r="A190" s="144">
        <v>1513181</v>
      </c>
      <c r="B190" s="30" t="s">
        <v>280</v>
      </c>
      <c r="C190" s="30" t="s">
        <v>269</v>
      </c>
      <c r="D190" s="133" t="s">
        <v>19</v>
      </c>
      <c r="E190" s="39">
        <f>дод3!E161</f>
        <v>788000</v>
      </c>
      <c r="F190" s="39">
        <f>дод3!F161</f>
        <v>788000</v>
      </c>
      <c r="G190" s="39">
        <f>дод3!G161</f>
        <v>0</v>
      </c>
      <c r="H190" s="39">
        <f>дод3!H161</f>
        <v>0</v>
      </c>
      <c r="I190" s="39">
        <f>дод3!I161</f>
        <v>0</v>
      </c>
      <c r="J190" s="39">
        <f>дод3!J161</f>
        <v>0</v>
      </c>
      <c r="K190" s="39">
        <f>дод3!K161</f>
        <v>0</v>
      </c>
      <c r="L190" s="39">
        <f>дод3!L161</f>
        <v>0</v>
      </c>
      <c r="M190" s="39">
        <f>дод3!M161</f>
        <v>0</v>
      </c>
      <c r="N190" s="39">
        <f>дод3!N161</f>
        <v>0</v>
      </c>
      <c r="O190" s="39">
        <f>дод3!O161</f>
        <v>0</v>
      </c>
      <c r="P190" s="145">
        <f>дод3!P161</f>
        <v>788000</v>
      </c>
    </row>
    <row r="191" spans="1:16" x14ac:dyDescent="0.2">
      <c r="A191" s="144">
        <v>1513105</v>
      </c>
      <c r="B191" s="30" t="s">
        <v>282</v>
      </c>
      <c r="C191" s="30" t="s">
        <v>269</v>
      </c>
      <c r="D191" s="133" t="s">
        <v>20</v>
      </c>
      <c r="E191" s="39">
        <f>дод3!E162</f>
        <v>2340500</v>
      </c>
      <c r="F191" s="39">
        <f>дод3!F162</f>
        <v>2340500</v>
      </c>
      <c r="G191" s="39">
        <f>дод3!G162</f>
        <v>1378720</v>
      </c>
      <c r="H191" s="39">
        <f>дод3!H162</f>
        <v>459500</v>
      </c>
      <c r="I191" s="39">
        <f>дод3!I162</f>
        <v>0</v>
      </c>
      <c r="J191" s="39">
        <f>дод3!J162</f>
        <v>457724</v>
      </c>
      <c r="K191" s="39">
        <f>дод3!K162</f>
        <v>0</v>
      </c>
      <c r="L191" s="39">
        <f>дод3!L162</f>
        <v>0</v>
      </c>
      <c r="M191" s="39">
        <f>дод3!M162</f>
        <v>0</v>
      </c>
      <c r="N191" s="39">
        <f>дод3!N162</f>
        <v>457724</v>
      </c>
      <c r="O191" s="39">
        <f>дод3!O162</f>
        <v>457724</v>
      </c>
      <c r="P191" s="145">
        <f>дод3!P162</f>
        <v>2798224</v>
      </c>
    </row>
    <row r="192" spans="1:16" ht="12" customHeight="1" x14ac:dyDescent="0.2">
      <c r="A192" s="144">
        <v>1518600</v>
      </c>
      <c r="B192" s="131" t="s">
        <v>289</v>
      </c>
      <c r="C192" s="131" t="s">
        <v>119</v>
      </c>
      <c r="D192" s="132" t="s">
        <v>124</v>
      </c>
      <c r="E192" s="39">
        <f>дод3!E170</f>
        <v>35500</v>
      </c>
      <c r="F192" s="39">
        <f>дод3!F170</f>
        <v>35500</v>
      </c>
      <c r="G192" s="39">
        <f>дод3!G170</f>
        <v>0</v>
      </c>
      <c r="H192" s="39">
        <f>дод3!H170</f>
        <v>0</v>
      </c>
      <c r="I192" s="39">
        <f>дод3!I170</f>
        <v>0</v>
      </c>
      <c r="J192" s="39">
        <f>дод3!J170</f>
        <v>0</v>
      </c>
      <c r="K192" s="39">
        <f>дод3!K170</f>
        <v>0</v>
      </c>
      <c r="L192" s="39">
        <f>дод3!L170</f>
        <v>0</v>
      </c>
      <c r="M192" s="39">
        <f>дод3!M170</f>
        <v>0</v>
      </c>
      <c r="N192" s="39">
        <f>дод3!N170</f>
        <v>0</v>
      </c>
      <c r="O192" s="39">
        <f>дод3!O170</f>
        <v>0</v>
      </c>
      <c r="P192" s="145">
        <f>дод3!P170</f>
        <v>35500</v>
      </c>
    </row>
    <row r="193" spans="1:16" x14ac:dyDescent="0.2">
      <c r="A193" s="142">
        <v>2000000</v>
      </c>
      <c r="B193" s="121"/>
      <c r="C193" s="122"/>
      <c r="D193" s="123" t="s">
        <v>292</v>
      </c>
      <c r="E193" s="26">
        <f>дод3!E172</f>
        <v>1222360</v>
      </c>
      <c r="F193" s="26">
        <f>дод3!F172</f>
        <v>1222360</v>
      </c>
      <c r="G193" s="26">
        <f>дод3!G172</f>
        <v>740500</v>
      </c>
      <c r="H193" s="26">
        <f>дод3!H172</f>
        <v>39200</v>
      </c>
      <c r="I193" s="26">
        <f>дод3!I172</f>
        <v>0</v>
      </c>
      <c r="J193" s="26">
        <f>дод3!J172</f>
        <v>46240</v>
      </c>
      <c r="K193" s="26">
        <f>дод3!K172</f>
        <v>0</v>
      </c>
      <c r="L193" s="26">
        <f>дод3!L172</f>
        <v>0</v>
      </c>
      <c r="M193" s="26">
        <f>дод3!M172</f>
        <v>0</v>
      </c>
      <c r="N193" s="26">
        <f>дод3!N172</f>
        <v>46240</v>
      </c>
      <c r="O193" s="26">
        <f>дод3!O172</f>
        <v>46240</v>
      </c>
      <c r="P193" s="26">
        <f>дод3!P172</f>
        <v>1268600</v>
      </c>
    </row>
    <row r="194" spans="1:16" x14ac:dyDescent="0.2">
      <c r="A194" s="144">
        <v>2010000</v>
      </c>
      <c r="B194" s="125"/>
      <c r="C194" s="122"/>
      <c r="D194" s="126" t="s">
        <v>292</v>
      </c>
      <c r="E194" s="26">
        <f t="shared" ref="E194:P194" si="36">E193</f>
        <v>1222360</v>
      </c>
      <c r="F194" s="26">
        <f t="shared" si="36"/>
        <v>1222360</v>
      </c>
      <c r="G194" s="26">
        <f t="shared" si="36"/>
        <v>740500</v>
      </c>
      <c r="H194" s="26">
        <f t="shared" si="36"/>
        <v>39200</v>
      </c>
      <c r="I194" s="26">
        <f t="shared" si="36"/>
        <v>0</v>
      </c>
      <c r="J194" s="26">
        <f t="shared" si="36"/>
        <v>46240</v>
      </c>
      <c r="K194" s="26">
        <f t="shared" si="36"/>
        <v>0</v>
      </c>
      <c r="L194" s="26">
        <f t="shared" si="36"/>
        <v>0</v>
      </c>
      <c r="M194" s="26">
        <f t="shared" si="36"/>
        <v>0</v>
      </c>
      <c r="N194" s="26">
        <f t="shared" si="36"/>
        <v>46240</v>
      </c>
      <c r="O194" s="26">
        <f t="shared" si="36"/>
        <v>46240</v>
      </c>
      <c r="P194" s="26">
        <f t="shared" si="36"/>
        <v>1268600</v>
      </c>
    </row>
    <row r="195" spans="1:16" s="19" customFormat="1" ht="14.25" customHeight="1" x14ac:dyDescent="0.2">
      <c r="A195" s="144">
        <v>2010180</v>
      </c>
      <c r="B195" s="125" t="s">
        <v>69</v>
      </c>
      <c r="C195" s="127" t="s">
        <v>70</v>
      </c>
      <c r="D195" s="167" t="s">
        <v>21</v>
      </c>
      <c r="E195" s="39">
        <f t="shared" ref="E195:P195" si="37">E193</f>
        <v>1222360</v>
      </c>
      <c r="F195" s="39">
        <f t="shared" si="37"/>
        <v>1222360</v>
      </c>
      <c r="G195" s="39">
        <f t="shared" si="37"/>
        <v>740500</v>
      </c>
      <c r="H195" s="39">
        <f t="shared" si="37"/>
        <v>39200</v>
      </c>
      <c r="I195" s="39">
        <f t="shared" si="37"/>
        <v>0</v>
      </c>
      <c r="J195" s="39">
        <f t="shared" si="37"/>
        <v>46240</v>
      </c>
      <c r="K195" s="39">
        <f t="shared" si="37"/>
        <v>0</v>
      </c>
      <c r="L195" s="39">
        <f t="shared" si="37"/>
        <v>0</v>
      </c>
      <c r="M195" s="39">
        <f t="shared" si="37"/>
        <v>0</v>
      </c>
      <c r="N195" s="39">
        <f t="shared" si="37"/>
        <v>46240</v>
      </c>
      <c r="O195" s="39">
        <f t="shared" si="37"/>
        <v>46240</v>
      </c>
      <c r="P195" s="145">
        <f t="shared" si="37"/>
        <v>1268600</v>
      </c>
    </row>
    <row r="196" spans="1:16" s="19" customFormat="1" ht="12" customHeight="1" x14ac:dyDescent="0.2">
      <c r="A196" s="155"/>
      <c r="B196" s="160" t="s">
        <v>293</v>
      </c>
      <c r="C196" s="127" t="s">
        <v>156</v>
      </c>
      <c r="D196" s="168" t="s">
        <v>294</v>
      </c>
      <c r="E196" s="227">
        <f>дод3!E177</f>
        <v>10000</v>
      </c>
      <c r="F196" s="227">
        <f>дод3!F177</f>
        <v>10000</v>
      </c>
      <c r="G196" s="227">
        <f>дод3!G177</f>
        <v>0</v>
      </c>
      <c r="H196" s="227">
        <f>дод3!H177</f>
        <v>0</v>
      </c>
      <c r="I196" s="227">
        <f>дод3!I177</f>
        <v>0</v>
      </c>
      <c r="J196" s="227">
        <f>дод3!J177</f>
        <v>0</v>
      </c>
      <c r="K196" s="227">
        <f>дод3!K177</f>
        <v>0</v>
      </c>
      <c r="L196" s="227">
        <f>дод3!L177</f>
        <v>0</v>
      </c>
      <c r="M196" s="227">
        <f>дод3!M177</f>
        <v>0</v>
      </c>
      <c r="N196" s="227">
        <f>дод3!N177</f>
        <v>0</v>
      </c>
      <c r="O196" s="227">
        <f>дод3!O177</f>
        <v>0</v>
      </c>
      <c r="P196" s="226">
        <f>дод3!P177</f>
        <v>10000</v>
      </c>
    </row>
    <row r="197" spans="1:16" s="19" customFormat="1" x14ac:dyDescent="0.2">
      <c r="A197" s="170">
        <v>2400000</v>
      </c>
      <c r="B197" s="171"/>
      <c r="C197" s="172"/>
      <c r="D197" s="173" t="s">
        <v>296</v>
      </c>
      <c r="E197" s="145">
        <f>дод3!E178</f>
        <v>19948394</v>
      </c>
      <c r="F197" s="145">
        <f>дод3!F178</f>
        <v>19948394</v>
      </c>
      <c r="G197" s="145">
        <f>дод3!G178</f>
        <v>12147100</v>
      </c>
      <c r="H197" s="145">
        <f>дод3!H178</f>
        <v>2431500</v>
      </c>
      <c r="I197" s="145">
        <f>дод3!I178</f>
        <v>0</v>
      </c>
      <c r="J197" s="145">
        <f>дод3!J178</f>
        <v>2444206</v>
      </c>
      <c r="K197" s="145">
        <f>дод3!K178</f>
        <v>1240500</v>
      </c>
      <c r="L197" s="145">
        <f>дод3!L178</f>
        <v>579300</v>
      </c>
      <c r="M197" s="145">
        <f>дод3!M178</f>
        <v>284500</v>
      </c>
      <c r="N197" s="145">
        <f>дод3!N178</f>
        <v>1203706</v>
      </c>
      <c r="O197" s="145">
        <f>дод3!O178</f>
        <v>1200706</v>
      </c>
      <c r="P197" s="145">
        <f>дод3!P178</f>
        <v>22392600</v>
      </c>
    </row>
    <row r="198" spans="1:16" s="19" customFormat="1" x14ac:dyDescent="0.2">
      <c r="A198" s="155">
        <v>2410000</v>
      </c>
      <c r="B198" s="160"/>
      <c r="C198" s="172"/>
      <c r="D198" s="154" t="s">
        <v>22</v>
      </c>
      <c r="E198" s="145">
        <f t="shared" ref="E198:P198" si="38">E197</f>
        <v>19948394</v>
      </c>
      <c r="F198" s="145">
        <f t="shared" si="38"/>
        <v>19948394</v>
      </c>
      <c r="G198" s="145">
        <f t="shared" si="38"/>
        <v>12147100</v>
      </c>
      <c r="H198" s="145">
        <f t="shared" si="38"/>
        <v>2431500</v>
      </c>
      <c r="I198" s="145">
        <f t="shared" si="38"/>
        <v>0</v>
      </c>
      <c r="J198" s="145">
        <f t="shared" si="38"/>
        <v>2444206</v>
      </c>
      <c r="K198" s="145">
        <f t="shared" si="38"/>
        <v>1240500</v>
      </c>
      <c r="L198" s="145">
        <f t="shared" si="38"/>
        <v>579300</v>
      </c>
      <c r="M198" s="145">
        <f t="shared" si="38"/>
        <v>284500</v>
      </c>
      <c r="N198" s="145">
        <f t="shared" si="38"/>
        <v>1203706</v>
      </c>
      <c r="O198" s="145">
        <f t="shared" si="38"/>
        <v>1200706</v>
      </c>
      <c r="P198" s="145">
        <f t="shared" si="38"/>
        <v>22392600</v>
      </c>
    </row>
    <row r="199" spans="1:16" s="19" customFormat="1" x14ac:dyDescent="0.2">
      <c r="A199" s="155">
        <v>2410180</v>
      </c>
      <c r="B199" s="127" t="s">
        <v>69</v>
      </c>
      <c r="C199" s="127" t="s">
        <v>70</v>
      </c>
      <c r="D199" s="168" t="s">
        <v>23</v>
      </c>
      <c r="E199" s="39">
        <f>дод3!E179</f>
        <v>400300</v>
      </c>
      <c r="F199" s="39">
        <f>дод3!F179</f>
        <v>400300</v>
      </c>
      <c r="G199" s="39">
        <f>дод3!G179</f>
        <v>246800</v>
      </c>
      <c r="H199" s="39">
        <f>дод3!H179</f>
        <v>9200</v>
      </c>
      <c r="I199" s="39">
        <f>дод3!I179</f>
        <v>0</v>
      </c>
      <c r="J199" s="39">
        <f>дод3!J179</f>
        <v>12000</v>
      </c>
      <c r="K199" s="39">
        <f>дод3!K179</f>
        <v>0</v>
      </c>
      <c r="L199" s="39">
        <f>дод3!L179</f>
        <v>0</v>
      </c>
      <c r="M199" s="39">
        <f>дод3!M179</f>
        <v>0</v>
      </c>
      <c r="N199" s="39">
        <f>дод3!N179</f>
        <v>12000</v>
      </c>
      <c r="O199" s="39">
        <f>дод3!O179</f>
        <v>12000</v>
      </c>
      <c r="P199" s="145">
        <f>дод3!P179</f>
        <v>412300</v>
      </c>
    </row>
    <row r="200" spans="1:16" x14ac:dyDescent="0.2">
      <c r="A200" s="144">
        <v>2414060</v>
      </c>
      <c r="B200" s="131">
        <v>110201</v>
      </c>
      <c r="C200" s="131" t="s">
        <v>297</v>
      </c>
      <c r="D200" s="133" t="s">
        <v>298</v>
      </c>
      <c r="E200" s="39">
        <f>дод3!E180</f>
        <v>3122923</v>
      </c>
      <c r="F200" s="39">
        <f>дод3!F180</f>
        <v>3122923</v>
      </c>
      <c r="G200" s="39">
        <f>дод3!G180</f>
        <v>1965700</v>
      </c>
      <c r="H200" s="39">
        <f>дод3!H180</f>
        <v>308500</v>
      </c>
      <c r="I200" s="39">
        <f>дод3!I180</f>
        <v>0</v>
      </c>
      <c r="J200" s="39">
        <f>дод3!J180</f>
        <v>454077</v>
      </c>
      <c r="K200" s="39">
        <f>дод3!K180</f>
        <v>0</v>
      </c>
      <c r="L200" s="39">
        <f>дод3!L180</f>
        <v>0</v>
      </c>
      <c r="M200" s="39">
        <f>дод3!M180</f>
        <v>0</v>
      </c>
      <c r="N200" s="39">
        <f>дод3!N180</f>
        <v>454077</v>
      </c>
      <c r="O200" s="39">
        <f>дод3!O180</f>
        <v>454077</v>
      </c>
      <c r="P200" s="145">
        <f>дод3!P180</f>
        <v>3577000</v>
      </c>
    </row>
    <row r="201" spans="1:16" x14ac:dyDescent="0.2">
      <c r="A201" s="144">
        <v>2414070</v>
      </c>
      <c r="B201" s="30">
        <v>110202</v>
      </c>
      <c r="C201" s="30" t="s">
        <v>297</v>
      </c>
      <c r="D201" s="146" t="s">
        <v>299</v>
      </c>
      <c r="E201" s="39">
        <f>дод3!E181</f>
        <v>1820898</v>
      </c>
      <c r="F201" s="39">
        <f>дод3!F181</f>
        <v>1820898</v>
      </c>
      <c r="G201" s="39">
        <f>дод3!G181</f>
        <v>1053600</v>
      </c>
      <c r="H201" s="39">
        <f>дод3!H181</f>
        <v>247100</v>
      </c>
      <c r="I201" s="39">
        <f>дод3!I181</f>
        <v>0</v>
      </c>
      <c r="J201" s="39">
        <f>дод3!J181</f>
        <v>154211</v>
      </c>
      <c r="K201" s="39">
        <f>дод3!K181</f>
        <v>32000</v>
      </c>
      <c r="L201" s="39">
        <f>дод3!L181</f>
        <v>3000</v>
      </c>
      <c r="M201" s="39">
        <f>дод3!M181</f>
        <v>6500</v>
      </c>
      <c r="N201" s="39">
        <f>дод3!N181</f>
        <v>122211</v>
      </c>
      <c r="O201" s="39">
        <f>дод3!O181</f>
        <v>119211</v>
      </c>
      <c r="P201" s="145">
        <f>дод3!P181</f>
        <v>1975109</v>
      </c>
    </row>
    <row r="202" spans="1:16" x14ac:dyDescent="0.2">
      <c r="A202" s="144">
        <v>2414090</v>
      </c>
      <c r="B202" s="131">
        <v>110204</v>
      </c>
      <c r="C202" s="131" t="s">
        <v>300</v>
      </c>
      <c r="D202" s="139" t="s">
        <v>301</v>
      </c>
      <c r="E202" s="39">
        <f>дод3!E182</f>
        <v>4434989</v>
      </c>
      <c r="F202" s="39">
        <f>дод3!F182</f>
        <v>4434989</v>
      </c>
      <c r="G202" s="39">
        <f>дод3!G182</f>
        <v>2297600</v>
      </c>
      <c r="H202" s="39">
        <f>дод3!H182</f>
        <v>1197300</v>
      </c>
      <c r="I202" s="39">
        <f>дод3!I182</f>
        <v>0</v>
      </c>
      <c r="J202" s="39">
        <f>дод3!J182</f>
        <v>695251</v>
      </c>
      <c r="K202" s="39">
        <f>дод3!K182</f>
        <v>408500</v>
      </c>
      <c r="L202" s="39">
        <f>дод3!L182</f>
        <v>4000</v>
      </c>
      <c r="M202" s="39">
        <f>дод3!M182</f>
        <v>262000</v>
      </c>
      <c r="N202" s="39">
        <f>дод3!N182</f>
        <v>286751</v>
      </c>
      <c r="O202" s="39">
        <f>дод3!O182</f>
        <v>286751</v>
      </c>
      <c r="P202" s="145">
        <f>дод3!P182</f>
        <v>5130240</v>
      </c>
    </row>
    <row r="203" spans="1:16" ht="22.5" hidden="1" customHeight="1" x14ac:dyDescent="0.2">
      <c r="A203" s="144"/>
      <c r="B203" s="131"/>
      <c r="C203" s="131"/>
      <c r="D203" s="37" t="s">
        <v>99</v>
      </c>
      <c r="E203" s="39">
        <v>0</v>
      </c>
      <c r="F203" s="39">
        <v>1</v>
      </c>
      <c r="G203" s="39">
        <v>1</v>
      </c>
      <c r="H203" s="39">
        <v>2</v>
      </c>
      <c r="I203" s="39">
        <v>3</v>
      </c>
      <c r="J203" s="39">
        <v>3</v>
      </c>
      <c r="K203" s="39">
        <v>4</v>
      </c>
      <c r="L203" s="39">
        <v>5</v>
      </c>
      <c r="M203" s="39">
        <v>6</v>
      </c>
      <c r="N203" s="39">
        <v>7</v>
      </c>
      <c r="O203" s="39">
        <v>8</v>
      </c>
      <c r="P203" s="145">
        <v>10</v>
      </c>
    </row>
    <row r="204" spans="1:16" x14ac:dyDescent="0.2">
      <c r="A204" s="144">
        <v>2414100</v>
      </c>
      <c r="B204" s="131">
        <v>110205</v>
      </c>
      <c r="C204" s="131" t="s">
        <v>140</v>
      </c>
      <c r="D204" s="133" t="s">
        <v>302</v>
      </c>
      <c r="E204" s="39">
        <f>дод3!E184</f>
        <v>8034624</v>
      </c>
      <c r="F204" s="39">
        <f>дод3!F184</f>
        <v>8034624</v>
      </c>
      <c r="G204" s="39">
        <f>дод3!G184</f>
        <v>5851300</v>
      </c>
      <c r="H204" s="39">
        <f>дод3!H184</f>
        <v>651500</v>
      </c>
      <c r="I204" s="39">
        <f>дод3!I184</f>
        <v>0</v>
      </c>
      <c r="J204" s="39">
        <f>дод3!J184</f>
        <v>1096167</v>
      </c>
      <c r="K204" s="39">
        <f>дод3!K184</f>
        <v>800000</v>
      </c>
      <c r="L204" s="39">
        <f>дод3!L184</f>
        <v>572300</v>
      </c>
      <c r="M204" s="39">
        <f>дод3!M184</f>
        <v>16000</v>
      </c>
      <c r="N204" s="39">
        <f>дод3!N184</f>
        <v>296167</v>
      </c>
      <c r="O204" s="39">
        <f>дод3!O184</f>
        <v>296167</v>
      </c>
      <c r="P204" s="145">
        <f>дод3!P184</f>
        <v>9130791</v>
      </c>
    </row>
    <row r="205" spans="1:16" ht="22.5" hidden="1" customHeight="1" x14ac:dyDescent="0.2">
      <c r="A205" s="144"/>
      <c r="B205" s="131"/>
      <c r="C205" s="131"/>
      <c r="D205" s="37" t="s">
        <v>99</v>
      </c>
      <c r="E205" s="39">
        <v>0</v>
      </c>
      <c r="F205" s="39">
        <v>1</v>
      </c>
      <c r="G205" s="39">
        <v>1</v>
      </c>
      <c r="H205" s="39">
        <v>2</v>
      </c>
      <c r="I205" s="39">
        <v>3</v>
      </c>
      <c r="J205" s="39">
        <v>3</v>
      </c>
      <c r="K205" s="39">
        <v>4</v>
      </c>
      <c r="L205" s="39">
        <v>5</v>
      </c>
      <c r="M205" s="39">
        <v>6</v>
      </c>
      <c r="N205" s="39">
        <v>7</v>
      </c>
      <c r="O205" s="39">
        <v>8</v>
      </c>
      <c r="P205" s="145">
        <v>10</v>
      </c>
    </row>
    <row r="206" spans="1:16" x14ac:dyDescent="0.2">
      <c r="A206" s="144">
        <v>2414200</v>
      </c>
      <c r="B206" s="131">
        <v>110502</v>
      </c>
      <c r="C206" s="131" t="s">
        <v>303</v>
      </c>
      <c r="D206" s="133" t="s">
        <v>24</v>
      </c>
      <c r="E206" s="39">
        <f>дод3!E186</f>
        <v>2134660</v>
      </c>
      <c r="F206" s="39">
        <f>дод3!F186</f>
        <v>2134660</v>
      </c>
      <c r="G206" s="39">
        <f>дод3!G186</f>
        <v>732100</v>
      </c>
      <c r="H206" s="39">
        <f>дод3!H186</f>
        <v>17900</v>
      </c>
      <c r="I206" s="39">
        <f>дод3!I186</f>
        <v>0</v>
      </c>
      <c r="J206" s="39">
        <f>дод3!J186</f>
        <v>32500</v>
      </c>
      <c r="K206" s="39">
        <f>дод3!K186</f>
        <v>0</v>
      </c>
      <c r="L206" s="39">
        <f>дод3!L186</f>
        <v>0</v>
      </c>
      <c r="M206" s="39">
        <f>дод3!M186</f>
        <v>0</v>
      </c>
      <c r="N206" s="39">
        <f>дод3!N186</f>
        <v>32500</v>
      </c>
      <c r="O206" s="39">
        <f>дод3!O186</f>
        <v>32500</v>
      </c>
      <c r="P206" s="145">
        <f>дод3!P186</f>
        <v>2167160</v>
      </c>
    </row>
    <row r="207" spans="1:16" ht="12.75" hidden="1" customHeight="1" x14ac:dyDescent="0.2">
      <c r="A207" s="144">
        <v>2414810</v>
      </c>
      <c r="B207" s="125"/>
      <c r="C207" s="131">
        <v>110502</v>
      </c>
      <c r="D207" s="128" t="s">
        <v>25</v>
      </c>
      <c r="E207" s="27"/>
      <c r="F207" s="27"/>
      <c r="G207" s="27"/>
      <c r="H207" s="27"/>
      <c r="I207" s="27"/>
      <c r="J207" s="22">
        <v>0</v>
      </c>
      <c r="K207" s="27"/>
      <c r="L207" s="27"/>
      <c r="M207" s="27"/>
      <c r="N207" s="27"/>
      <c r="O207" s="27"/>
      <c r="P207" s="159">
        <v>0</v>
      </c>
    </row>
    <row r="208" spans="1:16" ht="12.75" hidden="1" customHeight="1" x14ac:dyDescent="0.2">
      <c r="A208" s="144">
        <v>2414820</v>
      </c>
      <c r="B208" s="125"/>
      <c r="C208" s="131">
        <v>110502</v>
      </c>
      <c r="D208" s="134" t="s">
        <v>26</v>
      </c>
      <c r="E208" s="27"/>
      <c r="F208" s="27"/>
      <c r="G208" s="27"/>
      <c r="H208" s="27"/>
      <c r="I208" s="27"/>
      <c r="J208" s="22">
        <v>0</v>
      </c>
      <c r="K208" s="27"/>
      <c r="L208" s="27"/>
      <c r="M208" s="27"/>
      <c r="N208" s="27"/>
      <c r="O208" s="27"/>
      <c r="P208" s="159">
        <v>0</v>
      </c>
    </row>
    <row r="209" spans="1:16" ht="12.75" hidden="1" customHeight="1" x14ac:dyDescent="0.2">
      <c r="A209" s="144">
        <v>2414830</v>
      </c>
      <c r="B209" s="125"/>
      <c r="C209" s="131">
        <v>110502</v>
      </c>
      <c r="D209" s="134" t="s">
        <v>27</v>
      </c>
      <c r="E209" s="27"/>
      <c r="F209" s="27"/>
      <c r="G209" s="27"/>
      <c r="H209" s="27"/>
      <c r="I209" s="27"/>
      <c r="J209" s="22">
        <v>0</v>
      </c>
      <c r="K209" s="27"/>
      <c r="L209" s="27"/>
      <c r="M209" s="27"/>
      <c r="N209" s="27"/>
      <c r="O209" s="27"/>
      <c r="P209" s="159">
        <v>0</v>
      </c>
    </row>
    <row r="210" spans="1:16" s="19" customFormat="1" ht="22.5" x14ac:dyDescent="0.2">
      <c r="A210" s="170">
        <v>4100000</v>
      </c>
      <c r="B210" s="171"/>
      <c r="C210" s="174"/>
      <c r="D210" s="173" t="s">
        <v>308</v>
      </c>
      <c r="E210" s="145">
        <f>дод3!E188</f>
        <v>41186739</v>
      </c>
      <c r="F210" s="145">
        <f>дод3!F188</f>
        <v>41186739</v>
      </c>
      <c r="G210" s="145">
        <f>дод3!G188</f>
        <v>1194900</v>
      </c>
      <c r="H210" s="145">
        <f>дод3!H188</f>
        <v>5563048</v>
      </c>
      <c r="I210" s="145">
        <f>дод3!I188</f>
        <v>0</v>
      </c>
      <c r="J210" s="145">
        <f>дод3!J188</f>
        <v>49602531</v>
      </c>
      <c r="K210" s="145">
        <f>дод3!K188</f>
        <v>0</v>
      </c>
      <c r="L210" s="145">
        <f>дод3!L188</f>
        <v>0</v>
      </c>
      <c r="M210" s="145">
        <f>дод3!M188</f>
        <v>0</v>
      </c>
      <c r="N210" s="145">
        <f>дод3!N188</f>
        <v>49602531</v>
      </c>
      <c r="O210" s="145">
        <f>дод3!O188</f>
        <v>49602531</v>
      </c>
      <c r="P210" s="145">
        <f>дод3!P188</f>
        <v>90789270</v>
      </c>
    </row>
    <row r="211" spans="1:16" s="19" customFormat="1" ht="22.5" x14ac:dyDescent="0.2">
      <c r="A211" s="155">
        <v>4110000</v>
      </c>
      <c r="B211" s="160"/>
      <c r="C211" s="174"/>
      <c r="D211" s="154" t="s">
        <v>28</v>
      </c>
      <c r="E211" s="145">
        <f t="shared" ref="E211:P211" si="39">E210</f>
        <v>41186739</v>
      </c>
      <c r="F211" s="145">
        <f t="shared" si="39"/>
        <v>41186739</v>
      </c>
      <c r="G211" s="145">
        <f t="shared" si="39"/>
        <v>1194900</v>
      </c>
      <c r="H211" s="145">
        <f t="shared" si="39"/>
        <v>5563048</v>
      </c>
      <c r="I211" s="145">
        <f t="shared" si="39"/>
        <v>0</v>
      </c>
      <c r="J211" s="145">
        <f t="shared" si="39"/>
        <v>49602531</v>
      </c>
      <c r="K211" s="145">
        <f t="shared" si="39"/>
        <v>0</v>
      </c>
      <c r="L211" s="145">
        <f t="shared" si="39"/>
        <v>0</v>
      </c>
      <c r="M211" s="145">
        <f t="shared" si="39"/>
        <v>0</v>
      </c>
      <c r="N211" s="145">
        <f t="shared" si="39"/>
        <v>49602531</v>
      </c>
      <c r="O211" s="145">
        <f t="shared" si="39"/>
        <v>49602531</v>
      </c>
      <c r="P211" s="145">
        <f t="shared" si="39"/>
        <v>90789270</v>
      </c>
    </row>
    <row r="212" spans="1:16" s="19" customFormat="1" x14ac:dyDescent="0.2">
      <c r="A212" s="155">
        <v>4110180</v>
      </c>
      <c r="B212" s="127" t="s">
        <v>69</v>
      </c>
      <c r="C212" s="127" t="s">
        <v>70</v>
      </c>
      <c r="D212" s="168" t="s">
        <v>29</v>
      </c>
      <c r="E212" s="39">
        <f>дод3!E189</f>
        <v>1811900</v>
      </c>
      <c r="F212" s="39">
        <f>дод3!F189</f>
        <v>1811900</v>
      </c>
      <c r="G212" s="39">
        <f>дод3!G189</f>
        <v>1194900</v>
      </c>
      <c r="H212" s="39">
        <f>дод3!H189</f>
        <v>75600</v>
      </c>
      <c r="I212" s="39">
        <f>дод3!I189</f>
        <v>0</v>
      </c>
      <c r="J212" s="39">
        <f>дод3!J189</f>
        <v>635500</v>
      </c>
      <c r="K212" s="39">
        <f>дод3!K189</f>
        <v>0</v>
      </c>
      <c r="L212" s="39">
        <f>дод3!L189</f>
        <v>0</v>
      </c>
      <c r="M212" s="39">
        <f>дод3!M189</f>
        <v>0</v>
      </c>
      <c r="N212" s="39">
        <f>дод3!N189</f>
        <v>635500</v>
      </c>
      <c r="O212" s="39">
        <f>дод3!O189</f>
        <v>635500</v>
      </c>
      <c r="P212" s="145">
        <f>дод3!P189</f>
        <v>2447400</v>
      </c>
    </row>
    <row r="213" spans="1:16" ht="22.5" x14ac:dyDescent="0.2">
      <c r="A213" s="144">
        <v>4116010</v>
      </c>
      <c r="B213" s="138" t="s">
        <v>82</v>
      </c>
      <c r="C213" s="138" t="s">
        <v>83</v>
      </c>
      <c r="D213" s="135" t="s">
        <v>368</v>
      </c>
      <c r="E213" s="27">
        <f>дод3!E190</f>
        <v>0</v>
      </c>
      <c r="F213" s="27">
        <f>дод3!F190</f>
        <v>0</v>
      </c>
      <c r="G213" s="27">
        <f>дод3!G190</f>
        <v>0</v>
      </c>
      <c r="H213" s="27">
        <f>дод3!H190</f>
        <v>0</v>
      </c>
      <c r="I213" s="27">
        <f>дод3!I190</f>
        <v>0</v>
      </c>
      <c r="J213" s="27">
        <f>дод3!J190</f>
        <v>6607073</v>
      </c>
      <c r="K213" s="27">
        <f>дод3!K190</f>
        <v>0</v>
      </c>
      <c r="L213" s="27">
        <f>дод3!L190</f>
        <v>0</v>
      </c>
      <c r="M213" s="27">
        <f>дод3!M190</f>
        <v>0</v>
      </c>
      <c r="N213" s="27">
        <f>дод3!N190</f>
        <v>6607073</v>
      </c>
      <c r="O213" s="27">
        <f>дод3!O190</f>
        <v>6607073</v>
      </c>
      <c r="P213" s="26">
        <f>дод3!P190</f>
        <v>6607073</v>
      </c>
    </row>
    <row r="214" spans="1:16" x14ac:dyDescent="0.2">
      <c r="A214" s="144">
        <v>4116020</v>
      </c>
      <c r="B214" s="138" t="s">
        <v>30</v>
      </c>
      <c r="C214" s="138" t="s">
        <v>83</v>
      </c>
      <c r="D214" s="31" t="s">
        <v>31</v>
      </c>
      <c r="E214" s="27">
        <f t="shared" ref="E214:P214" si="40">E215</f>
        <v>0</v>
      </c>
      <c r="F214" s="27">
        <f t="shared" si="40"/>
        <v>0</v>
      </c>
      <c r="G214" s="27">
        <f t="shared" si="40"/>
        <v>0</v>
      </c>
      <c r="H214" s="27">
        <f t="shared" si="40"/>
        <v>0</v>
      </c>
      <c r="I214" s="27">
        <f t="shared" si="40"/>
        <v>0</v>
      </c>
      <c r="J214" s="27">
        <f t="shared" si="40"/>
        <v>7380000</v>
      </c>
      <c r="K214" s="27">
        <f t="shared" si="40"/>
        <v>0</v>
      </c>
      <c r="L214" s="27">
        <f t="shared" si="40"/>
        <v>0</v>
      </c>
      <c r="M214" s="27">
        <f t="shared" si="40"/>
        <v>0</v>
      </c>
      <c r="N214" s="27">
        <f t="shared" si="40"/>
        <v>7380000</v>
      </c>
      <c r="O214" s="27">
        <f t="shared" si="40"/>
        <v>7380000</v>
      </c>
      <c r="P214" s="26">
        <f t="shared" si="40"/>
        <v>7380000</v>
      </c>
    </row>
    <row r="215" spans="1:16" x14ac:dyDescent="0.2">
      <c r="A215" s="144">
        <v>4116021</v>
      </c>
      <c r="B215" s="30">
        <v>100102</v>
      </c>
      <c r="C215" s="30" t="s">
        <v>83</v>
      </c>
      <c r="D215" s="139" t="s">
        <v>32</v>
      </c>
      <c r="E215" s="27">
        <f>дод3!E191</f>
        <v>0</v>
      </c>
      <c r="F215" s="27">
        <f>дод3!F191</f>
        <v>0</v>
      </c>
      <c r="G215" s="27">
        <f>дод3!G191</f>
        <v>0</v>
      </c>
      <c r="H215" s="27">
        <f>дод3!H191</f>
        <v>0</v>
      </c>
      <c r="I215" s="27">
        <f>дод3!I191</f>
        <v>0</v>
      </c>
      <c r="J215" s="27">
        <f>дод3!J191</f>
        <v>7380000</v>
      </c>
      <c r="K215" s="27">
        <f>дод3!K191</f>
        <v>0</v>
      </c>
      <c r="L215" s="27">
        <f>дод3!L191</f>
        <v>0</v>
      </c>
      <c r="M215" s="27">
        <f>дод3!M191</f>
        <v>0</v>
      </c>
      <c r="N215" s="27">
        <f>дод3!N191</f>
        <v>7380000</v>
      </c>
      <c r="O215" s="27">
        <f>дод3!O191</f>
        <v>7380000</v>
      </c>
      <c r="P215" s="26">
        <f>дод3!P191</f>
        <v>7380000</v>
      </c>
    </row>
    <row r="216" spans="1:16" ht="12.75" hidden="1" customHeight="1" x14ac:dyDescent="0.2">
      <c r="A216" s="144"/>
      <c r="B216" s="30" t="s">
        <v>310</v>
      </c>
      <c r="C216" s="30"/>
      <c r="D216" s="166" t="s">
        <v>311</v>
      </c>
      <c r="E216" s="27"/>
      <c r="F216" s="27"/>
      <c r="G216" s="27"/>
      <c r="H216" s="27"/>
      <c r="I216" s="27"/>
      <c r="J216" s="27"/>
      <c r="K216" s="27"/>
      <c r="L216" s="27"/>
      <c r="M216" s="27"/>
      <c r="N216" s="27"/>
      <c r="O216" s="27"/>
      <c r="P216" s="26"/>
    </row>
    <row r="217" spans="1:16" hidden="1" x14ac:dyDescent="0.2">
      <c r="A217" s="144">
        <v>4116052</v>
      </c>
      <c r="B217" s="30" t="s">
        <v>312</v>
      </c>
      <c r="C217" s="30" t="s">
        <v>313</v>
      </c>
      <c r="D217" s="175" t="s">
        <v>33</v>
      </c>
      <c r="E217" s="27">
        <v>0</v>
      </c>
      <c r="F217" s="27">
        <v>0</v>
      </c>
      <c r="G217" s="27">
        <v>0</v>
      </c>
      <c r="H217" s="27">
        <v>0</v>
      </c>
      <c r="I217" s="27">
        <v>0</v>
      </c>
      <c r="J217" s="27">
        <v>3</v>
      </c>
      <c r="K217" s="27">
        <v>4</v>
      </c>
      <c r="L217" s="27">
        <v>5</v>
      </c>
      <c r="M217" s="27">
        <v>6</v>
      </c>
      <c r="N217" s="27">
        <v>7</v>
      </c>
      <c r="O217" s="27">
        <v>8</v>
      </c>
      <c r="P217" s="26">
        <v>10</v>
      </c>
    </row>
    <row r="218" spans="1:16" ht="13.5" customHeight="1" x14ac:dyDescent="0.2">
      <c r="A218" s="144">
        <v>4116060</v>
      </c>
      <c r="B218" s="30">
        <v>100203</v>
      </c>
      <c r="C218" s="30" t="s">
        <v>313</v>
      </c>
      <c r="D218" s="139" t="s">
        <v>34</v>
      </c>
      <c r="E218" s="27">
        <f>дод3!E194</f>
        <v>845250</v>
      </c>
      <c r="F218" s="27">
        <f>дод3!F194</f>
        <v>845250</v>
      </c>
      <c r="G218" s="27">
        <f>дод3!G194</f>
        <v>0</v>
      </c>
      <c r="H218" s="27">
        <f>дод3!H194</f>
        <v>0</v>
      </c>
      <c r="I218" s="27">
        <f>дод3!I194</f>
        <v>0</v>
      </c>
      <c r="J218" s="27">
        <f>дод3!J194</f>
        <v>0</v>
      </c>
      <c r="K218" s="27">
        <f>дод3!K194</f>
        <v>0</v>
      </c>
      <c r="L218" s="27">
        <f>дод3!L194</f>
        <v>0</v>
      </c>
      <c r="M218" s="27">
        <f>дод3!M194</f>
        <v>0</v>
      </c>
      <c r="N218" s="27">
        <f>дод3!N194</f>
        <v>0</v>
      </c>
      <c r="O218" s="27">
        <f>дод3!O194</f>
        <v>0</v>
      </c>
      <c r="P218" s="26">
        <f>дод3!P194</f>
        <v>845250</v>
      </c>
    </row>
    <row r="219" spans="1:16" x14ac:dyDescent="0.2">
      <c r="A219" s="144">
        <v>4116110</v>
      </c>
      <c r="B219" s="161" t="s">
        <v>315</v>
      </c>
      <c r="C219" s="161" t="s">
        <v>313</v>
      </c>
      <c r="D219" s="35" t="s">
        <v>316</v>
      </c>
      <c r="E219" s="27">
        <f>дод3!E195</f>
        <v>0</v>
      </c>
      <c r="F219" s="27">
        <f>дод3!F195</f>
        <v>0</v>
      </c>
      <c r="G219" s="27">
        <f>дод3!G195</f>
        <v>0</v>
      </c>
      <c r="H219" s="27">
        <f>дод3!H195</f>
        <v>0</v>
      </c>
      <c r="I219" s="27">
        <f>дод3!I195</f>
        <v>0</v>
      </c>
      <c r="J219" s="27">
        <f>дод3!J195</f>
        <v>0</v>
      </c>
      <c r="K219" s="27">
        <f>дод3!K195</f>
        <v>0</v>
      </c>
      <c r="L219" s="27">
        <f>дод3!L195</f>
        <v>0</v>
      </c>
      <c r="M219" s="27">
        <f>дод3!M195</f>
        <v>0</v>
      </c>
      <c r="N219" s="27">
        <f>дод3!N195</f>
        <v>0</v>
      </c>
      <c r="O219" s="27">
        <f>дод3!O195</f>
        <v>0</v>
      </c>
      <c r="P219" s="26">
        <f>дод3!P195</f>
        <v>0</v>
      </c>
    </row>
    <row r="220" spans="1:16" ht="22.5" x14ac:dyDescent="0.2">
      <c r="A220" s="144">
        <v>4116120</v>
      </c>
      <c r="B220" s="161" t="s">
        <v>317</v>
      </c>
      <c r="C220" s="161" t="s">
        <v>313</v>
      </c>
      <c r="D220" s="74" t="s">
        <v>35</v>
      </c>
      <c r="E220" s="27">
        <f>дод3!E196</f>
        <v>99702</v>
      </c>
      <c r="F220" s="27">
        <f>дод3!F196</f>
        <v>99702</v>
      </c>
      <c r="G220" s="27">
        <f>дод3!G196</f>
        <v>0</v>
      </c>
      <c r="H220" s="27">
        <f>дод3!H196</f>
        <v>0</v>
      </c>
      <c r="I220" s="27">
        <f>дод3!I196</f>
        <v>0</v>
      </c>
      <c r="J220" s="27">
        <f>дод3!J196</f>
        <v>0</v>
      </c>
      <c r="K220" s="27">
        <f>дод3!K196</f>
        <v>0</v>
      </c>
      <c r="L220" s="27">
        <f>дод3!L196</f>
        <v>0</v>
      </c>
      <c r="M220" s="27">
        <f>дод3!M196</f>
        <v>0</v>
      </c>
      <c r="N220" s="27">
        <f>дод3!N196</f>
        <v>0</v>
      </c>
      <c r="O220" s="27">
        <f>дод3!O196</f>
        <v>0</v>
      </c>
      <c r="P220" s="26">
        <f>дод3!P196</f>
        <v>99702</v>
      </c>
    </row>
    <row r="221" spans="1:16" ht="33.75" x14ac:dyDescent="0.2">
      <c r="A221" s="144">
        <v>4116130</v>
      </c>
      <c r="B221" s="176">
        <v>100302</v>
      </c>
      <c r="C221" s="176">
        <v>620</v>
      </c>
      <c r="D221" s="74" t="s">
        <v>36</v>
      </c>
      <c r="E221" s="27">
        <v>0</v>
      </c>
      <c r="F221" s="27">
        <v>0</v>
      </c>
      <c r="G221" s="27">
        <f>дод3!G197</f>
        <v>0</v>
      </c>
      <c r="H221" s="27">
        <f>дод3!H197</f>
        <v>0</v>
      </c>
      <c r="I221" s="27">
        <f>дод3!I197</f>
        <v>0</v>
      </c>
      <c r="J221" s="27">
        <f>дод3!J197</f>
        <v>119924</v>
      </c>
      <c r="K221" s="27">
        <f>дод3!K197</f>
        <v>0</v>
      </c>
      <c r="L221" s="27">
        <f>дод3!L197</f>
        <v>0</v>
      </c>
      <c r="M221" s="27">
        <f>дод3!M197</f>
        <v>0</v>
      </c>
      <c r="N221" s="27">
        <f>дод3!N197</f>
        <v>119924</v>
      </c>
      <c r="O221" s="27">
        <f>дод3!O197</f>
        <v>119924</v>
      </c>
      <c r="P221" s="26">
        <f>дод3!P197</f>
        <v>119924</v>
      </c>
    </row>
    <row r="222" spans="1:16" ht="56.25" hidden="1" x14ac:dyDescent="0.2">
      <c r="A222" s="144">
        <v>4116150</v>
      </c>
      <c r="B222" s="177">
        <v>100602</v>
      </c>
      <c r="C222" s="177"/>
      <c r="D222" s="178" t="s">
        <v>37</v>
      </c>
      <c r="E222" s="27">
        <f>дод3!E198</f>
        <v>0</v>
      </c>
      <c r="F222" s="27">
        <f>дод3!F198</f>
        <v>0</v>
      </c>
      <c r="G222" s="27">
        <f>дод3!G198</f>
        <v>0</v>
      </c>
      <c r="H222" s="27">
        <f>дод3!H198</f>
        <v>0</v>
      </c>
      <c r="I222" s="27">
        <f>дод3!I198</f>
        <v>0</v>
      </c>
      <c r="J222" s="27">
        <f>дод3!J198</f>
        <v>0</v>
      </c>
      <c r="K222" s="27">
        <f>дод3!K198</f>
        <v>0</v>
      </c>
      <c r="L222" s="27">
        <f>дод3!L198</f>
        <v>0</v>
      </c>
      <c r="M222" s="27">
        <f>дод3!M198</f>
        <v>0</v>
      </c>
      <c r="N222" s="27">
        <f>дод3!N198</f>
        <v>0</v>
      </c>
      <c r="O222" s="27">
        <f>дод3!O198</f>
        <v>0</v>
      </c>
      <c r="P222" s="26">
        <f>дод3!P198</f>
        <v>0</v>
      </c>
    </row>
    <row r="223" spans="1:16" ht="0.75" hidden="1" customHeight="1" x14ac:dyDescent="0.2">
      <c r="A223" s="144"/>
      <c r="B223" s="125"/>
      <c r="C223" s="179" t="s">
        <v>286</v>
      </c>
      <c r="D223" s="178" t="s">
        <v>38</v>
      </c>
      <c r="E223" s="27">
        <f>дод3!E199</f>
        <v>0</v>
      </c>
      <c r="F223" s="27">
        <f>дод3!F199</f>
        <v>0</v>
      </c>
      <c r="G223" s="27">
        <f>дод3!G199</f>
        <v>0</v>
      </c>
      <c r="H223" s="27">
        <f>дод3!H199</f>
        <v>0</v>
      </c>
      <c r="I223" s="27">
        <f>дод3!I199</f>
        <v>0</v>
      </c>
      <c r="J223" s="27">
        <f>дод3!J199</f>
        <v>0</v>
      </c>
      <c r="K223" s="27">
        <f>дод3!K199</f>
        <v>0</v>
      </c>
      <c r="L223" s="27">
        <f>дод3!L199</f>
        <v>0</v>
      </c>
      <c r="M223" s="27">
        <f>дод3!M199</f>
        <v>0</v>
      </c>
      <c r="N223" s="27">
        <f>дод3!N199</f>
        <v>0</v>
      </c>
      <c r="O223" s="27">
        <f>дод3!O199</f>
        <v>0</v>
      </c>
      <c r="P223" s="26">
        <f>дод3!P199</f>
        <v>0</v>
      </c>
    </row>
    <row r="224" spans="1:16" ht="13.5" customHeight="1" x14ac:dyDescent="0.2">
      <c r="A224" s="144">
        <v>4116650</v>
      </c>
      <c r="B224" s="125" t="s">
        <v>338</v>
      </c>
      <c r="C224" s="30" t="s">
        <v>322</v>
      </c>
      <c r="D224" s="139" t="s">
        <v>39</v>
      </c>
      <c r="E224" s="27">
        <f>дод3!E200</f>
        <v>9800000</v>
      </c>
      <c r="F224" s="27">
        <f>дод3!F200</f>
        <v>9800000</v>
      </c>
      <c r="G224" s="27">
        <f>дод3!G200</f>
        <v>0</v>
      </c>
      <c r="H224" s="27">
        <f>дод3!H200</f>
        <v>0</v>
      </c>
      <c r="I224" s="27">
        <f>дод3!I200</f>
        <v>0</v>
      </c>
      <c r="J224" s="27">
        <f>дод3!J200</f>
        <v>22989320</v>
      </c>
      <c r="K224" s="27">
        <f>дод3!K200</f>
        <v>0</v>
      </c>
      <c r="L224" s="27">
        <f>дод3!L200</f>
        <v>0</v>
      </c>
      <c r="M224" s="27">
        <f>дод3!M200</f>
        <v>0</v>
      </c>
      <c r="N224" s="27">
        <f>дод3!N200</f>
        <v>22989320</v>
      </c>
      <c r="O224" s="27">
        <f>дод3!O200</f>
        <v>22989320</v>
      </c>
      <c r="P224" s="26">
        <f>дод3!P200</f>
        <v>32789320</v>
      </c>
    </row>
    <row r="225" spans="1:16" ht="33.75" hidden="1" x14ac:dyDescent="0.2">
      <c r="A225" s="144"/>
      <c r="B225" s="125"/>
      <c r="C225" s="180" t="s">
        <v>286</v>
      </c>
      <c r="D225" s="132" t="s">
        <v>324</v>
      </c>
      <c r="E225" s="27">
        <f>дод3!E201</f>
        <v>0</v>
      </c>
      <c r="F225" s="27">
        <f>дод3!F201</f>
        <v>0</v>
      </c>
      <c r="G225" s="27">
        <f>дод3!G201</f>
        <v>0</v>
      </c>
      <c r="H225" s="27">
        <f>дод3!H201</f>
        <v>0</v>
      </c>
      <c r="I225" s="27">
        <f>дод3!I201</f>
        <v>0</v>
      </c>
      <c r="J225" s="27">
        <f>дод3!J201</f>
        <v>0</v>
      </c>
      <c r="K225" s="27">
        <f>дод3!K201</f>
        <v>0</v>
      </c>
      <c r="L225" s="27">
        <f>дод3!L201</f>
        <v>0</v>
      </c>
      <c r="M225" s="27">
        <f>дод3!M201</f>
        <v>0</v>
      </c>
      <c r="N225" s="27">
        <f>дод3!N201</f>
        <v>0</v>
      </c>
      <c r="O225" s="27">
        <f>дод3!O201</f>
        <v>0</v>
      </c>
      <c r="P225" s="26">
        <f>дод3!P201</f>
        <v>0</v>
      </c>
    </row>
    <row r="226" spans="1:16" x14ac:dyDescent="0.2">
      <c r="A226" s="144">
        <v>4117470</v>
      </c>
      <c r="B226" s="125" t="s">
        <v>96</v>
      </c>
      <c r="C226" s="30" t="s">
        <v>97</v>
      </c>
      <c r="D226" s="139" t="s">
        <v>382</v>
      </c>
      <c r="E226" s="27">
        <f>дод3!E203</f>
        <v>0</v>
      </c>
      <c r="F226" s="27">
        <f>дод3!F203</f>
        <v>0</v>
      </c>
      <c r="G226" s="27">
        <f>дод3!G203</f>
        <v>0</v>
      </c>
      <c r="H226" s="27">
        <f>дод3!H203</f>
        <v>0</v>
      </c>
      <c r="I226" s="27">
        <f>дод3!I203</f>
        <v>0</v>
      </c>
      <c r="J226" s="27">
        <f>дод3!J203</f>
        <v>4390222</v>
      </c>
      <c r="K226" s="27">
        <f>дод3!K203</f>
        <v>0</v>
      </c>
      <c r="L226" s="27">
        <f>дод3!L203</f>
        <v>0</v>
      </c>
      <c r="M226" s="27">
        <f>дод3!M203</f>
        <v>0</v>
      </c>
      <c r="N226" s="27">
        <f>дод3!N203</f>
        <v>4390222</v>
      </c>
      <c r="O226" s="27">
        <f>дод3!O203</f>
        <v>4390222</v>
      </c>
      <c r="P226" s="26">
        <f>дод3!P203</f>
        <v>4390222</v>
      </c>
    </row>
    <row r="227" spans="1:16" ht="22.5" hidden="1" customHeight="1" x14ac:dyDescent="0.2">
      <c r="A227" s="144"/>
      <c r="B227" s="181"/>
      <c r="C227" s="182" t="s">
        <v>286</v>
      </c>
      <c r="D227" s="183" t="s">
        <v>324</v>
      </c>
      <c r="E227" s="27">
        <v>0</v>
      </c>
      <c r="F227" s="27">
        <v>1</v>
      </c>
      <c r="G227" s="27">
        <v>0</v>
      </c>
      <c r="H227" s="27">
        <v>0</v>
      </c>
      <c r="I227" s="27">
        <v>1</v>
      </c>
      <c r="J227" s="27">
        <v>0</v>
      </c>
      <c r="K227" s="27">
        <v>0</v>
      </c>
      <c r="L227" s="27">
        <v>0</v>
      </c>
      <c r="M227" s="27">
        <v>0</v>
      </c>
      <c r="N227" s="27">
        <v>0</v>
      </c>
      <c r="O227" s="27">
        <v>0</v>
      </c>
      <c r="P227" s="145">
        <v>0</v>
      </c>
    </row>
    <row r="228" spans="1:16" ht="12.75" customHeight="1" x14ac:dyDescent="0.2">
      <c r="A228" s="184">
        <v>4118600</v>
      </c>
      <c r="B228" s="185" t="s">
        <v>289</v>
      </c>
      <c r="C228" s="186" t="s">
        <v>119</v>
      </c>
      <c r="D228" s="153" t="s">
        <v>124</v>
      </c>
      <c r="E228" s="44">
        <f>дод3!E204</f>
        <v>1721500</v>
      </c>
      <c r="F228" s="44">
        <f>дод3!F204</f>
        <v>1721500</v>
      </c>
      <c r="G228" s="44"/>
      <c r="H228" s="44"/>
      <c r="I228" s="44"/>
      <c r="J228" s="26"/>
      <c r="K228" s="44"/>
      <c r="L228" s="44"/>
      <c r="M228" s="44"/>
      <c r="N228" s="44"/>
      <c r="O228" s="44"/>
      <c r="P228" s="145">
        <f>дод3!P204</f>
        <v>1721500</v>
      </c>
    </row>
    <row r="229" spans="1:16" x14ac:dyDescent="0.2">
      <c r="A229" s="142">
        <v>4500000</v>
      </c>
      <c r="B229" s="121"/>
      <c r="C229" s="143"/>
      <c r="D229" s="123" t="s">
        <v>326</v>
      </c>
      <c r="E229" s="26">
        <f>дод3!E206</f>
        <v>655000</v>
      </c>
      <c r="F229" s="26">
        <f>дод3!F206</f>
        <v>655000</v>
      </c>
      <c r="G229" s="26">
        <f>дод3!G206</f>
        <v>352300</v>
      </c>
      <c r="H229" s="26">
        <f>дод3!H206</f>
        <v>29100</v>
      </c>
      <c r="I229" s="26">
        <f>дод3!I206</f>
        <v>0</v>
      </c>
      <c r="J229" s="26">
        <f>дод3!J206</f>
        <v>1149999</v>
      </c>
      <c r="K229" s="26">
        <f>дод3!K206</f>
        <v>0</v>
      </c>
      <c r="L229" s="26">
        <f>дод3!L206</f>
        <v>0</v>
      </c>
      <c r="M229" s="26">
        <f>дод3!M206</f>
        <v>0</v>
      </c>
      <c r="N229" s="26">
        <f>дод3!N206</f>
        <v>1149999</v>
      </c>
      <c r="O229" s="26">
        <f>дод3!O206</f>
        <v>1149999</v>
      </c>
      <c r="P229" s="26">
        <f>дод3!P206</f>
        <v>1804999</v>
      </c>
    </row>
    <row r="230" spans="1:16" x14ac:dyDescent="0.2">
      <c r="A230" s="144">
        <v>4510000</v>
      </c>
      <c r="B230" s="125"/>
      <c r="C230" s="143"/>
      <c r="D230" s="126" t="s">
        <v>326</v>
      </c>
      <c r="E230" s="26">
        <f t="shared" ref="E230:P230" si="41">E229</f>
        <v>655000</v>
      </c>
      <c r="F230" s="26">
        <f t="shared" si="41"/>
        <v>655000</v>
      </c>
      <c r="G230" s="26">
        <f t="shared" si="41"/>
        <v>352300</v>
      </c>
      <c r="H230" s="26">
        <f t="shared" si="41"/>
        <v>29100</v>
      </c>
      <c r="I230" s="26">
        <f t="shared" si="41"/>
        <v>0</v>
      </c>
      <c r="J230" s="26">
        <f t="shared" si="41"/>
        <v>1149999</v>
      </c>
      <c r="K230" s="26">
        <f t="shared" si="41"/>
        <v>0</v>
      </c>
      <c r="L230" s="26">
        <f t="shared" si="41"/>
        <v>0</v>
      </c>
      <c r="M230" s="26">
        <f t="shared" si="41"/>
        <v>0</v>
      </c>
      <c r="N230" s="26">
        <f t="shared" si="41"/>
        <v>1149999</v>
      </c>
      <c r="O230" s="26">
        <f t="shared" si="41"/>
        <v>1149999</v>
      </c>
      <c r="P230" s="26">
        <f t="shared" si="41"/>
        <v>1804999</v>
      </c>
    </row>
    <row r="231" spans="1:16" s="19" customFormat="1" x14ac:dyDescent="0.2">
      <c r="A231" s="155">
        <v>4510180</v>
      </c>
      <c r="B231" s="127" t="s">
        <v>69</v>
      </c>
      <c r="C231" s="127" t="s">
        <v>70</v>
      </c>
      <c r="D231" s="168" t="s">
        <v>40</v>
      </c>
      <c r="E231" s="39">
        <f>дод3!E207</f>
        <v>485000</v>
      </c>
      <c r="F231" s="39">
        <f>дод3!F207</f>
        <v>485000</v>
      </c>
      <c r="G231" s="39">
        <f>дод3!G207</f>
        <v>352300</v>
      </c>
      <c r="H231" s="39">
        <f>дод3!H207</f>
        <v>29100</v>
      </c>
      <c r="I231" s="39">
        <f>дод3!I207</f>
        <v>0</v>
      </c>
      <c r="J231" s="39">
        <f>дод3!J207</f>
        <v>0</v>
      </c>
      <c r="K231" s="39">
        <f>дод3!K207</f>
        <v>0</v>
      </c>
      <c r="L231" s="39">
        <f>дод3!L207</f>
        <v>0</v>
      </c>
      <c r="M231" s="39">
        <f>дод3!M207</f>
        <v>0</v>
      </c>
      <c r="N231" s="39">
        <f>дод3!N207</f>
        <v>0</v>
      </c>
      <c r="O231" s="39">
        <f>дод3!O207</f>
        <v>0</v>
      </c>
      <c r="P231" s="145">
        <f>дод3!P207</f>
        <v>485000</v>
      </c>
    </row>
    <row r="232" spans="1:16" s="19" customFormat="1" hidden="1" x14ac:dyDescent="0.2">
      <c r="A232" s="155">
        <v>4517310</v>
      </c>
      <c r="B232" s="150" t="s">
        <v>89</v>
      </c>
      <c r="C232" s="150" t="s">
        <v>90</v>
      </c>
      <c r="D232" s="148" t="s">
        <v>378</v>
      </c>
      <c r="E232" s="39">
        <f>дод3!E208</f>
        <v>0</v>
      </c>
      <c r="F232" s="39">
        <f>дод3!F208</f>
        <v>0</v>
      </c>
      <c r="G232" s="39">
        <f>дод3!G208</f>
        <v>0</v>
      </c>
      <c r="H232" s="39">
        <f>дод3!H208</f>
        <v>0</v>
      </c>
      <c r="I232" s="39">
        <f>дод3!I208</f>
        <v>0</v>
      </c>
      <c r="J232" s="39">
        <f>дод3!J208</f>
        <v>0</v>
      </c>
      <c r="K232" s="39">
        <f>дод3!K208</f>
        <v>0</v>
      </c>
      <c r="L232" s="39">
        <f>дод3!L208</f>
        <v>0</v>
      </c>
      <c r="M232" s="39">
        <f>дод3!M208</f>
        <v>0</v>
      </c>
      <c r="N232" s="39">
        <f>дод3!N208</f>
        <v>0</v>
      </c>
      <c r="O232" s="39">
        <f>дод3!O208</f>
        <v>0</v>
      </c>
      <c r="P232" s="145">
        <f>дод3!P208</f>
        <v>0</v>
      </c>
    </row>
    <row r="233" spans="1:16" s="19" customFormat="1" x14ac:dyDescent="0.2">
      <c r="A233" s="155">
        <v>4518600</v>
      </c>
      <c r="B233" s="127">
        <v>250404</v>
      </c>
      <c r="C233" s="127" t="s">
        <v>119</v>
      </c>
      <c r="D233" s="153" t="s">
        <v>124</v>
      </c>
      <c r="E233" s="39">
        <f>дод3!E211</f>
        <v>170000</v>
      </c>
      <c r="F233" s="39">
        <f>дод3!F211</f>
        <v>170000</v>
      </c>
      <c r="G233" s="39">
        <f>дод3!G211</f>
        <v>0</v>
      </c>
      <c r="H233" s="39">
        <f>дод3!H211</f>
        <v>0</v>
      </c>
      <c r="I233" s="39">
        <f>дод3!I211</f>
        <v>0</v>
      </c>
      <c r="J233" s="39">
        <f>дод3!J211</f>
        <v>1149999</v>
      </c>
      <c r="K233" s="39">
        <f>дод3!K211</f>
        <v>0</v>
      </c>
      <c r="L233" s="39">
        <f>дод3!L211</f>
        <v>0</v>
      </c>
      <c r="M233" s="39">
        <f>дод3!M211</f>
        <v>0</v>
      </c>
      <c r="N233" s="39">
        <f>дод3!N211</f>
        <v>1149999</v>
      </c>
      <c r="O233" s="39">
        <f>дод3!O211</f>
        <v>1149999</v>
      </c>
      <c r="P233" s="145">
        <f>дод3!P211</f>
        <v>1319999</v>
      </c>
    </row>
    <row r="234" spans="1:16" s="19" customFormat="1" ht="22.5" x14ac:dyDescent="0.2">
      <c r="A234" s="170">
        <v>4700000</v>
      </c>
      <c r="B234" s="171"/>
      <c r="C234" s="174"/>
      <c r="D234" s="173" t="s">
        <v>328</v>
      </c>
      <c r="E234" s="145">
        <f>дод3!E212</f>
        <v>926802</v>
      </c>
      <c r="F234" s="145">
        <f>дод3!F212</f>
        <v>926802</v>
      </c>
      <c r="G234" s="145">
        <f>дод3!G212</f>
        <v>650300</v>
      </c>
      <c r="H234" s="145">
        <f>дод3!H212</f>
        <v>34100</v>
      </c>
      <c r="I234" s="145">
        <f>дод3!I212</f>
        <v>0</v>
      </c>
      <c r="J234" s="145">
        <f>дод3!J212</f>
        <v>22696384</v>
      </c>
      <c r="K234" s="145">
        <f>дод3!K212</f>
        <v>0</v>
      </c>
      <c r="L234" s="145">
        <f>дод3!L212</f>
        <v>0</v>
      </c>
      <c r="M234" s="145">
        <f>дод3!M212</f>
        <v>0</v>
      </c>
      <c r="N234" s="145">
        <f>дод3!N212</f>
        <v>22696384</v>
      </c>
      <c r="O234" s="145">
        <f>дод3!O212</f>
        <v>22696384</v>
      </c>
      <c r="P234" s="145">
        <f>дод3!P212</f>
        <v>23413947</v>
      </c>
    </row>
    <row r="235" spans="1:16" s="19" customFormat="1" x14ac:dyDescent="0.2">
      <c r="A235" s="155">
        <v>4710000</v>
      </c>
      <c r="B235" s="160"/>
      <c r="C235" s="174"/>
      <c r="D235" s="154" t="s">
        <v>328</v>
      </c>
      <c r="E235" s="145">
        <f t="shared" ref="E235:P235" si="42">E234</f>
        <v>926802</v>
      </c>
      <c r="F235" s="145">
        <f t="shared" si="42"/>
        <v>926802</v>
      </c>
      <c r="G235" s="145">
        <f t="shared" si="42"/>
        <v>650300</v>
      </c>
      <c r="H235" s="145">
        <f t="shared" si="42"/>
        <v>34100</v>
      </c>
      <c r="I235" s="145">
        <f t="shared" si="42"/>
        <v>0</v>
      </c>
      <c r="J235" s="145">
        <f t="shared" si="42"/>
        <v>22696384</v>
      </c>
      <c r="K235" s="145">
        <f t="shared" si="42"/>
        <v>0</v>
      </c>
      <c r="L235" s="145">
        <f t="shared" si="42"/>
        <v>0</v>
      </c>
      <c r="M235" s="145">
        <f t="shared" si="42"/>
        <v>0</v>
      </c>
      <c r="N235" s="145">
        <f t="shared" si="42"/>
        <v>22696384</v>
      </c>
      <c r="O235" s="145">
        <f t="shared" si="42"/>
        <v>22696384</v>
      </c>
      <c r="P235" s="145">
        <f t="shared" si="42"/>
        <v>23413947</v>
      </c>
    </row>
    <row r="236" spans="1:16" s="19" customFormat="1" x14ac:dyDescent="0.2">
      <c r="A236" s="155">
        <v>4710180</v>
      </c>
      <c r="B236" s="150" t="s">
        <v>69</v>
      </c>
      <c r="C236" s="150" t="s">
        <v>70</v>
      </c>
      <c r="D236" s="168" t="s">
        <v>41</v>
      </c>
      <c r="E236" s="39">
        <f>дод3!E213</f>
        <v>926802</v>
      </c>
      <c r="F236" s="39">
        <f>дод3!F213</f>
        <v>926802</v>
      </c>
      <c r="G236" s="39">
        <f>дод3!G213</f>
        <v>650300</v>
      </c>
      <c r="H236" s="39">
        <f>дод3!H213</f>
        <v>34100</v>
      </c>
      <c r="I236" s="39">
        <f>дод3!I213</f>
        <v>0</v>
      </c>
      <c r="J236" s="39">
        <f>дод3!J213</f>
        <v>402289</v>
      </c>
      <c r="K236" s="39">
        <f>дод3!K213</f>
        <v>0</v>
      </c>
      <c r="L236" s="39">
        <f>дод3!L213</f>
        <v>0</v>
      </c>
      <c r="M236" s="39">
        <f>дод3!M213</f>
        <v>0</v>
      </c>
      <c r="N236" s="39">
        <f>дод3!N213</f>
        <v>402289</v>
      </c>
      <c r="O236" s="39">
        <f>дод3!O213</f>
        <v>402289</v>
      </c>
      <c r="P236" s="145">
        <f>дод3!P213</f>
        <v>1329091</v>
      </c>
    </row>
    <row r="237" spans="1:16" s="19" customFormat="1" x14ac:dyDescent="0.2">
      <c r="A237" s="144">
        <v>4711010</v>
      </c>
      <c r="B237" s="131" t="s">
        <v>129</v>
      </c>
      <c r="C237" s="131" t="s">
        <v>130</v>
      </c>
      <c r="D237" s="133" t="s">
        <v>400</v>
      </c>
      <c r="E237" s="39">
        <f>дод3!E214</f>
        <v>0</v>
      </c>
      <c r="F237" s="39">
        <f>дод3!F214</f>
        <v>0</v>
      </c>
      <c r="G237" s="39">
        <f>дод3!G214</f>
        <v>0</v>
      </c>
      <c r="H237" s="39">
        <f>дод3!H214</f>
        <v>0</v>
      </c>
      <c r="I237" s="39">
        <f>дод3!I214</f>
        <v>0</v>
      </c>
      <c r="J237" s="39">
        <f>дод3!J214</f>
        <v>1712281</v>
      </c>
      <c r="K237" s="39">
        <f>дод3!K214</f>
        <v>0</v>
      </c>
      <c r="L237" s="39">
        <f>дод3!L214</f>
        <v>0</v>
      </c>
      <c r="M237" s="39">
        <f>дод3!M214</f>
        <v>0</v>
      </c>
      <c r="N237" s="39">
        <f>дод3!N214</f>
        <v>1712281</v>
      </c>
      <c r="O237" s="39">
        <f>дод3!O214</f>
        <v>1712281</v>
      </c>
      <c r="P237" s="145">
        <f>дод3!P214</f>
        <v>1712281</v>
      </c>
    </row>
    <row r="238" spans="1:16" s="19" customFormat="1" ht="33.75" x14ac:dyDescent="0.2">
      <c r="A238" s="144">
        <v>4711020</v>
      </c>
      <c r="B238" s="131" t="s">
        <v>132</v>
      </c>
      <c r="C238" s="131" t="s">
        <v>133</v>
      </c>
      <c r="D238" s="139" t="s">
        <v>401</v>
      </c>
      <c r="E238" s="39">
        <f>дод3!E215</f>
        <v>0</v>
      </c>
      <c r="F238" s="39">
        <f>дод3!F215</f>
        <v>0</v>
      </c>
      <c r="G238" s="39">
        <f>дод3!G215</f>
        <v>0</v>
      </c>
      <c r="H238" s="39">
        <f>дод3!H215</f>
        <v>0</v>
      </c>
      <c r="I238" s="39">
        <f>дод3!I215</f>
        <v>0</v>
      </c>
      <c r="J238" s="39">
        <f>дод3!J215</f>
        <v>6107035</v>
      </c>
      <c r="K238" s="39">
        <f>дод3!K215</f>
        <v>0</v>
      </c>
      <c r="L238" s="39">
        <f>дод3!L215</f>
        <v>0</v>
      </c>
      <c r="M238" s="39">
        <f>дод3!M215</f>
        <v>0</v>
      </c>
      <c r="N238" s="39">
        <f>дод3!N215</f>
        <v>6107035</v>
      </c>
      <c r="O238" s="39">
        <f>дод3!O215</f>
        <v>6107035</v>
      </c>
      <c r="P238" s="145">
        <f>дод3!P215</f>
        <v>6107035</v>
      </c>
    </row>
    <row r="239" spans="1:16" s="19" customFormat="1" hidden="1" x14ac:dyDescent="0.2">
      <c r="A239" s="144">
        <v>4711030</v>
      </c>
      <c r="B239" s="131" t="s">
        <v>135</v>
      </c>
      <c r="C239" s="131"/>
      <c r="D239" s="133" t="s">
        <v>403</v>
      </c>
      <c r="E239" s="39">
        <f>дод3!E216</f>
        <v>0</v>
      </c>
      <c r="F239" s="39">
        <f>дод3!F216</f>
        <v>0</v>
      </c>
      <c r="G239" s="39">
        <f>дод3!G216</f>
        <v>0</v>
      </c>
      <c r="H239" s="39">
        <f>дод3!H216</f>
        <v>0</v>
      </c>
      <c r="I239" s="39">
        <f>дод3!I216</f>
        <v>0</v>
      </c>
      <c r="J239" s="39">
        <f>дод3!J216</f>
        <v>0</v>
      </c>
      <c r="K239" s="39">
        <f>дод3!K216</f>
        <v>0</v>
      </c>
      <c r="L239" s="39">
        <f>дод3!L216</f>
        <v>0</v>
      </c>
      <c r="M239" s="39">
        <f>дод3!M216</f>
        <v>0</v>
      </c>
      <c r="N239" s="39">
        <f>дод3!N216</f>
        <v>0</v>
      </c>
      <c r="O239" s="39">
        <f>дод3!O216</f>
        <v>0</v>
      </c>
      <c r="P239" s="145">
        <f>дод3!P216</f>
        <v>0</v>
      </c>
    </row>
    <row r="240" spans="1:16" s="19" customFormat="1" ht="22.5" x14ac:dyDescent="0.2">
      <c r="A240" s="144">
        <v>4711090</v>
      </c>
      <c r="B240" s="131" t="s">
        <v>139</v>
      </c>
      <c r="C240" s="131" t="s">
        <v>140</v>
      </c>
      <c r="D240" s="139" t="s">
        <v>405</v>
      </c>
      <c r="E240" s="39">
        <f>дод3!E217</f>
        <v>0</v>
      </c>
      <c r="F240" s="39">
        <f>дод3!F217</f>
        <v>0</v>
      </c>
      <c r="G240" s="39">
        <f>дод3!G217</f>
        <v>0</v>
      </c>
      <c r="H240" s="39">
        <f>дод3!H217</f>
        <v>0</v>
      </c>
      <c r="I240" s="39">
        <f>дод3!I217</f>
        <v>0</v>
      </c>
      <c r="J240" s="39">
        <f>дод3!J217</f>
        <v>1968</v>
      </c>
      <c r="K240" s="39">
        <f>дод3!K217</f>
        <v>0</v>
      </c>
      <c r="L240" s="39">
        <f>дод3!L217</f>
        <v>0</v>
      </c>
      <c r="M240" s="39">
        <f>дод3!M217</f>
        <v>0</v>
      </c>
      <c r="N240" s="39">
        <f>дод3!N217</f>
        <v>1968</v>
      </c>
      <c r="O240" s="39">
        <f>дод3!O217</f>
        <v>1968</v>
      </c>
      <c r="P240" s="145">
        <f>дод3!P217</f>
        <v>1968</v>
      </c>
    </row>
    <row r="241" spans="1:16" s="19" customFormat="1" x14ac:dyDescent="0.2">
      <c r="A241" s="144">
        <v>4711170</v>
      </c>
      <c r="B241" s="131" t="s">
        <v>142</v>
      </c>
      <c r="C241" s="131" t="s">
        <v>143</v>
      </c>
      <c r="D241" s="139" t="s">
        <v>406</v>
      </c>
      <c r="E241" s="39">
        <f>дод3!E218</f>
        <v>0</v>
      </c>
      <c r="F241" s="39">
        <f>дод3!F218</f>
        <v>0</v>
      </c>
      <c r="G241" s="39">
        <f>дод3!G218</f>
        <v>0</v>
      </c>
      <c r="H241" s="39">
        <f>дод3!H218</f>
        <v>0</v>
      </c>
      <c r="I241" s="39">
        <f>дод3!I218</f>
        <v>0</v>
      </c>
      <c r="J241" s="39">
        <f>дод3!J218</f>
        <v>296000</v>
      </c>
      <c r="K241" s="39">
        <f>дод3!K218</f>
        <v>0</v>
      </c>
      <c r="L241" s="39">
        <f>дод3!L218</f>
        <v>0</v>
      </c>
      <c r="M241" s="39">
        <f>дод3!M218</f>
        <v>0</v>
      </c>
      <c r="N241" s="39">
        <f>дод3!N218</f>
        <v>296000</v>
      </c>
      <c r="O241" s="39">
        <f>дод3!O218</f>
        <v>296000</v>
      </c>
      <c r="P241" s="145">
        <f>дод3!P218</f>
        <v>296000</v>
      </c>
    </row>
    <row r="242" spans="1:16" s="19" customFormat="1" hidden="1" x14ac:dyDescent="0.2">
      <c r="A242" s="144">
        <v>4711210</v>
      </c>
      <c r="B242" s="131" t="s">
        <v>149</v>
      </c>
      <c r="C242" s="131" t="s">
        <v>143</v>
      </c>
      <c r="D242" s="133" t="s">
        <v>409</v>
      </c>
      <c r="E242" s="39">
        <f>дод3!E219</f>
        <v>0</v>
      </c>
      <c r="F242" s="39">
        <f>дод3!F219</f>
        <v>0</v>
      </c>
      <c r="G242" s="39">
        <f>дод3!G219</f>
        <v>0</v>
      </c>
      <c r="H242" s="39">
        <f>дод3!H219</f>
        <v>0</v>
      </c>
      <c r="I242" s="39">
        <f>дод3!I219</f>
        <v>0</v>
      </c>
      <c r="J242" s="39">
        <f>дод3!J219</f>
        <v>0</v>
      </c>
      <c r="K242" s="39">
        <f>дод3!K219</f>
        <v>0</v>
      </c>
      <c r="L242" s="39">
        <f>дод3!L219</f>
        <v>0</v>
      </c>
      <c r="M242" s="39">
        <f>дод3!M219</f>
        <v>0</v>
      </c>
      <c r="N242" s="39">
        <f>дод3!N219</f>
        <v>0</v>
      </c>
      <c r="O242" s="39">
        <f>дод3!O219</f>
        <v>0</v>
      </c>
      <c r="P242" s="145">
        <f>дод3!P219</f>
        <v>0</v>
      </c>
    </row>
    <row r="243" spans="1:16" s="19" customFormat="1" ht="13.5" customHeight="1" x14ac:dyDescent="0.2">
      <c r="A243" s="144">
        <v>4712010</v>
      </c>
      <c r="B243" s="131" t="s">
        <v>168</v>
      </c>
      <c r="C243" s="131" t="s">
        <v>169</v>
      </c>
      <c r="D243" s="133" t="s">
        <v>422</v>
      </c>
      <c r="E243" s="39">
        <f>дод3!E220</f>
        <v>0</v>
      </c>
      <c r="F243" s="39">
        <f>дод3!F220</f>
        <v>0</v>
      </c>
      <c r="G243" s="39">
        <f>дод3!G220</f>
        <v>0</v>
      </c>
      <c r="H243" s="39">
        <f>дод3!H220</f>
        <v>0</v>
      </c>
      <c r="I243" s="39">
        <f>дод3!I220</f>
        <v>0</v>
      </c>
      <c r="J243" s="39">
        <f>дод3!J220</f>
        <v>1353800</v>
      </c>
      <c r="K243" s="39">
        <f>дод3!K220</f>
        <v>0</v>
      </c>
      <c r="L243" s="39">
        <f>дод3!L220</f>
        <v>0</v>
      </c>
      <c r="M243" s="39">
        <f>дод3!M220</f>
        <v>0</v>
      </c>
      <c r="N243" s="39">
        <f>дод3!N220</f>
        <v>1353800</v>
      </c>
      <c r="O243" s="39">
        <f>дод3!O220</f>
        <v>1353800</v>
      </c>
      <c r="P243" s="145">
        <f>дод3!P220</f>
        <v>1353800</v>
      </c>
    </row>
    <row r="244" spans="1:16" s="19" customFormat="1" ht="13.5" customHeight="1" x14ac:dyDescent="0.2">
      <c r="A244" s="144">
        <v>4712020</v>
      </c>
      <c r="B244" s="100" t="s">
        <v>171</v>
      </c>
      <c r="C244" s="21" t="s">
        <v>169</v>
      </c>
      <c r="D244" s="330" t="s">
        <v>172</v>
      </c>
      <c r="E244" s="39">
        <f>дод3!E221</f>
        <v>0</v>
      </c>
      <c r="F244" s="39">
        <f>дод3!F221</f>
        <v>0</v>
      </c>
      <c r="G244" s="39">
        <f>дод3!G221</f>
        <v>0</v>
      </c>
      <c r="H244" s="39">
        <f>дод3!H221</f>
        <v>0</v>
      </c>
      <c r="I244" s="39">
        <f>дод3!I221</f>
        <v>0</v>
      </c>
      <c r="J244" s="39">
        <f>дод3!J221</f>
        <v>65200</v>
      </c>
      <c r="K244" s="39">
        <f>дод3!K221</f>
        <v>0</v>
      </c>
      <c r="L244" s="39">
        <f>дод3!L221</f>
        <v>0</v>
      </c>
      <c r="M244" s="39">
        <f>дод3!M221</f>
        <v>0</v>
      </c>
      <c r="N244" s="39">
        <f>дод3!N221</f>
        <v>65200</v>
      </c>
      <c r="O244" s="39">
        <f>дод3!O221</f>
        <v>65200</v>
      </c>
      <c r="P244" s="145">
        <f>дод3!P221</f>
        <v>65200</v>
      </c>
    </row>
    <row r="245" spans="1:16" s="19" customFormat="1" ht="13.5" customHeight="1" x14ac:dyDescent="0.2">
      <c r="A245" s="144">
        <v>4712180</v>
      </c>
      <c r="B245" s="100" t="s">
        <v>191</v>
      </c>
      <c r="C245" s="21" t="s">
        <v>192</v>
      </c>
      <c r="D245" s="332" t="s">
        <v>193</v>
      </c>
      <c r="E245" s="39">
        <f>дод3!E222</f>
        <v>0</v>
      </c>
      <c r="F245" s="39">
        <f>дод3!F222</f>
        <v>0</v>
      </c>
      <c r="G245" s="39">
        <f>дод3!G222</f>
        <v>0</v>
      </c>
      <c r="H245" s="39">
        <f>дод3!H222</f>
        <v>0</v>
      </c>
      <c r="I245" s="39">
        <f>дод3!I222</f>
        <v>0</v>
      </c>
      <c r="J245" s="39">
        <f>дод3!J222</f>
        <v>76000</v>
      </c>
      <c r="K245" s="39">
        <f>дод3!K222</f>
        <v>0</v>
      </c>
      <c r="L245" s="39">
        <f>дод3!L222</f>
        <v>0</v>
      </c>
      <c r="M245" s="39">
        <f>дод3!M222</f>
        <v>0</v>
      </c>
      <c r="N245" s="39">
        <f>дод3!N222</f>
        <v>76000</v>
      </c>
      <c r="O245" s="39">
        <f>дод3!O222</f>
        <v>76000</v>
      </c>
      <c r="P245" s="145">
        <f>дод3!P222</f>
        <v>76000</v>
      </c>
    </row>
    <row r="246" spans="1:16" s="19" customFormat="1" ht="13.5" customHeight="1" x14ac:dyDescent="0.2">
      <c r="A246" s="144">
        <v>4713105</v>
      </c>
      <c r="B246" s="100" t="s">
        <v>282</v>
      </c>
      <c r="C246" s="21" t="s">
        <v>269</v>
      </c>
      <c r="D246" s="35" t="s">
        <v>283</v>
      </c>
      <c r="E246" s="39">
        <f>дод3!E223</f>
        <v>0</v>
      </c>
      <c r="F246" s="39">
        <f>дод3!F223</f>
        <v>0</v>
      </c>
      <c r="G246" s="39">
        <f>дод3!G223</f>
        <v>0</v>
      </c>
      <c r="H246" s="39">
        <f>дод3!H223</f>
        <v>0</v>
      </c>
      <c r="I246" s="39">
        <f>дод3!I223</f>
        <v>0</v>
      </c>
      <c r="J246" s="39">
        <f>дод3!J223</f>
        <v>5000</v>
      </c>
      <c r="K246" s="39">
        <f>дод3!K223</f>
        <v>0</v>
      </c>
      <c r="L246" s="39">
        <f>дод3!L223</f>
        <v>0</v>
      </c>
      <c r="M246" s="39">
        <f>дод3!M223</f>
        <v>0</v>
      </c>
      <c r="N246" s="39">
        <f>дод3!N223</f>
        <v>5000</v>
      </c>
      <c r="O246" s="39">
        <f>дод3!O223</f>
        <v>5000</v>
      </c>
      <c r="P246" s="145">
        <f>дод3!P223</f>
        <v>5000</v>
      </c>
    </row>
    <row r="247" spans="1:16" s="19" customFormat="1" ht="13.5" customHeight="1" x14ac:dyDescent="0.2">
      <c r="A247" s="144">
        <v>4716021</v>
      </c>
      <c r="B247" s="100" t="s">
        <v>330</v>
      </c>
      <c r="C247" s="100" t="s">
        <v>83</v>
      </c>
      <c r="D247" s="40" t="s">
        <v>309</v>
      </c>
      <c r="E247" s="39">
        <f>дод3!E224</f>
        <v>0</v>
      </c>
      <c r="F247" s="39">
        <f>дод3!F224</f>
        <v>0</v>
      </c>
      <c r="G247" s="39">
        <f>дод3!G224</f>
        <v>0</v>
      </c>
      <c r="H247" s="39">
        <f>дод3!H224</f>
        <v>0</v>
      </c>
      <c r="I247" s="39">
        <f>дод3!I224</f>
        <v>0</v>
      </c>
      <c r="J247" s="39">
        <f>дод3!J224</f>
        <v>39400</v>
      </c>
      <c r="K247" s="39">
        <f>дод3!K224</f>
        <v>0</v>
      </c>
      <c r="L247" s="39">
        <f>дод3!L224</f>
        <v>0</v>
      </c>
      <c r="M247" s="39">
        <f>дод3!M224</f>
        <v>0</v>
      </c>
      <c r="N247" s="39">
        <f>дод3!N224</f>
        <v>39400</v>
      </c>
      <c r="O247" s="39">
        <f>дод3!O224</f>
        <v>39400</v>
      </c>
      <c r="P247" s="145">
        <f>дод3!P224</f>
        <v>39400</v>
      </c>
    </row>
    <row r="248" spans="1:16" s="19" customFormat="1" x14ac:dyDescent="0.2">
      <c r="A248" s="144">
        <v>4716060</v>
      </c>
      <c r="B248" s="131" t="s">
        <v>331</v>
      </c>
      <c r="C248" s="131" t="s">
        <v>313</v>
      </c>
      <c r="D248" s="139" t="s">
        <v>34</v>
      </c>
      <c r="E248" s="39">
        <f>дод3!E225</f>
        <v>0</v>
      </c>
      <c r="F248" s="39">
        <f>дод3!F225</f>
        <v>0</v>
      </c>
      <c r="G248" s="39">
        <f>дод3!G225</f>
        <v>0</v>
      </c>
      <c r="H248" s="39">
        <f>дод3!H225</f>
        <v>0</v>
      </c>
      <c r="I248" s="39">
        <f>дод3!I225</f>
        <v>0</v>
      </c>
      <c r="J248" s="39">
        <f>дод3!J225</f>
        <v>30000</v>
      </c>
      <c r="K248" s="39">
        <f>дод3!K225</f>
        <v>0</v>
      </c>
      <c r="L248" s="39">
        <f>дод3!L225</f>
        <v>0</v>
      </c>
      <c r="M248" s="39">
        <f>дод3!M225</f>
        <v>0</v>
      </c>
      <c r="N248" s="39">
        <f>дод3!N225</f>
        <v>30000</v>
      </c>
      <c r="O248" s="39">
        <f>дод3!O225</f>
        <v>30000</v>
      </c>
      <c r="P248" s="145">
        <f>дод3!P225</f>
        <v>30000</v>
      </c>
    </row>
    <row r="249" spans="1:16" s="19" customFormat="1" ht="22.5" hidden="1" x14ac:dyDescent="0.2">
      <c r="A249" s="187">
        <v>4716120</v>
      </c>
      <c r="B249" s="131" t="s">
        <v>317</v>
      </c>
      <c r="C249" s="131" t="s">
        <v>313</v>
      </c>
      <c r="D249" s="74" t="s">
        <v>35</v>
      </c>
      <c r="E249" s="39">
        <f>дод3!E226</f>
        <v>0</v>
      </c>
      <c r="F249" s="39">
        <f>дод3!F226</f>
        <v>0</v>
      </c>
      <c r="G249" s="39">
        <f>дод3!G226</f>
        <v>0</v>
      </c>
      <c r="H249" s="39">
        <f>дод3!H226</f>
        <v>0</v>
      </c>
      <c r="I249" s="39">
        <f>дод3!I226</f>
        <v>0</v>
      </c>
      <c r="J249" s="39">
        <f>дод3!J226</f>
        <v>15075</v>
      </c>
      <c r="K249" s="39">
        <f>дод3!K226</f>
        <v>0</v>
      </c>
      <c r="L249" s="39">
        <f>дод3!L226</f>
        <v>0</v>
      </c>
      <c r="M249" s="39">
        <f>дод3!M226</f>
        <v>0</v>
      </c>
      <c r="N249" s="39">
        <f>дод3!N226</f>
        <v>15075</v>
      </c>
      <c r="O249" s="39">
        <f>дод3!O226</f>
        <v>15075</v>
      </c>
      <c r="P249" s="145">
        <f>дод3!P226</f>
        <v>15075</v>
      </c>
    </row>
    <row r="250" spans="1:16" s="19" customFormat="1" hidden="1" x14ac:dyDescent="0.2">
      <c r="A250" s="187">
        <v>4714070</v>
      </c>
      <c r="B250" s="150" t="s">
        <v>333</v>
      </c>
      <c r="C250" s="150" t="s">
        <v>297</v>
      </c>
      <c r="D250" s="25" t="s">
        <v>299</v>
      </c>
      <c r="E250" s="39">
        <f>дод3!E228</f>
        <v>0</v>
      </c>
      <c r="F250" s="39">
        <f>дод3!F228</f>
        <v>0</v>
      </c>
      <c r="G250" s="39">
        <f>дод3!G228</f>
        <v>0</v>
      </c>
      <c r="H250" s="39">
        <f>дод3!H228</f>
        <v>0</v>
      </c>
      <c r="I250" s="39">
        <f>дод3!I228</f>
        <v>0</v>
      </c>
      <c r="J250" s="39">
        <f>дод3!J228</f>
        <v>0</v>
      </c>
      <c r="K250" s="39">
        <f>дод3!K228</f>
        <v>0</v>
      </c>
      <c r="L250" s="39">
        <f>дод3!L228</f>
        <v>0</v>
      </c>
      <c r="M250" s="39">
        <f>дод3!M228</f>
        <v>0</v>
      </c>
      <c r="N250" s="39">
        <f>дод3!N228</f>
        <v>0</v>
      </c>
      <c r="O250" s="39">
        <f>дод3!O228</f>
        <v>0</v>
      </c>
      <c r="P250" s="145">
        <f>дод3!P228</f>
        <v>0</v>
      </c>
    </row>
    <row r="251" spans="1:16" s="19" customFormat="1" x14ac:dyDescent="0.2">
      <c r="A251" s="144">
        <v>4714090</v>
      </c>
      <c r="B251" s="188" t="s">
        <v>334</v>
      </c>
      <c r="C251" s="188" t="s">
        <v>300</v>
      </c>
      <c r="D251" s="139" t="s">
        <v>301</v>
      </c>
      <c r="E251" s="39">
        <f>дод3!E229</f>
        <v>0</v>
      </c>
      <c r="F251" s="39">
        <f>дод3!F229</f>
        <v>0</v>
      </c>
      <c r="G251" s="39">
        <f>дод3!G229</f>
        <v>0</v>
      </c>
      <c r="H251" s="39">
        <f>дод3!H229</f>
        <v>0</v>
      </c>
      <c r="I251" s="39">
        <f>дод3!I229</f>
        <v>0</v>
      </c>
      <c r="J251" s="39">
        <f>дод3!J229</f>
        <v>208000</v>
      </c>
      <c r="K251" s="39">
        <f>дод3!K229</f>
        <v>0</v>
      </c>
      <c r="L251" s="39">
        <f>дод3!L229</f>
        <v>0</v>
      </c>
      <c r="M251" s="39">
        <f>дод3!M229</f>
        <v>0</v>
      </c>
      <c r="N251" s="39">
        <f>дод3!N229</f>
        <v>208000</v>
      </c>
      <c r="O251" s="39">
        <f>дод3!O229</f>
        <v>208000</v>
      </c>
      <c r="P251" s="145">
        <f>дод3!P229</f>
        <v>208000</v>
      </c>
    </row>
    <row r="252" spans="1:16" s="19" customFormat="1" x14ac:dyDescent="0.2">
      <c r="A252" s="144">
        <v>4715024</v>
      </c>
      <c r="B252" s="131" t="s">
        <v>336</v>
      </c>
      <c r="C252" s="131" t="s">
        <v>160</v>
      </c>
      <c r="D252" s="153" t="s">
        <v>417</v>
      </c>
      <c r="E252" s="39">
        <f>дод3!E231</f>
        <v>0</v>
      </c>
      <c r="F252" s="39">
        <f>дод3!F231</f>
        <v>0</v>
      </c>
      <c r="G252" s="39">
        <f>дод3!G231</f>
        <v>0</v>
      </c>
      <c r="H252" s="39">
        <f>дод3!H231</f>
        <v>0</v>
      </c>
      <c r="I252" s="39">
        <f>дод3!I231</f>
        <v>0</v>
      </c>
      <c r="J252" s="39">
        <f>дод3!J231</f>
        <v>30000</v>
      </c>
      <c r="K252" s="39">
        <f>дод3!K231</f>
        <v>0</v>
      </c>
      <c r="L252" s="39">
        <f>дод3!L231</f>
        <v>0</v>
      </c>
      <c r="M252" s="39">
        <f>дод3!M231</f>
        <v>0</v>
      </c>
      <c r="N252" s="39">
        <f>дод3!N231</f>
        <v>30000</v>
      </c>
      <c r="O252" s="39">
        <f>дод3!O231</f>
        <v>30000</v>
      </c>
      <c r="P252" s="145">
        <f>дод3!P231</f>
        <v>30000</v>
      </c>
    </row>
    <row r="253" spans="1:16" s="19" customFormat="1" x14ac:dyDescent="0.2">
      <c r="A253" s="155">
        <v>4716310</v>
      </c>
      <c r="B253" s="150">
        <v>150101</v>
      </c>
      <c r="C253" s="150" t="s">
        <v>97</v>
      </c>
      <c r="D253" s="156" t="s">
        <v>42</v>
      </c>
      <c r="E253" s="39">
        <f>дод3!E232</f>
        <v>0</v>
      </c>
      <c r="F253" s="39">
        <f>дод3!F232</f>
        <v>0</v>
      </c>
      <c r="G253" s="39">
        <f>дод3!G232</f>
        <v>0</v>
      </c>
      <c r="H253" s="39">
        <f>дод3!H232</f>
        <v>0</v>
      </c>
      <c r="I253" s="39">
        <f>дод3!I232</f>
        <v>0</v>
      </c>
      <c r="J253" s="39">
        <f>дод3!J232</f>
        <v>12330697</v>
      </c>
      <c r="K253" s="39">
        <f>дод3!K232</f>
        <v>0</v>
      </c>
      <c r="L253" s="39">
        <f>дод3!L232</f>
        <v>0</v>
      </c>
      <c r="M253" s="39">
        <f>дод3!M232</f>
        <v>0</v>
      </c>
      <c r="N253" s="39">
        <f>дод3!N232</f>
        <v>12330697</v>
      </c>
      <c r="O253" s="39">
        <f>дод3!O232</f>
        <v>12330697</v>
      </c>
      <c r="P253" s="145">
        <f>дод3!P232</f>
        <v>12330697</v>
      </c>
    </row>
    <row r="254" spans="1:16" s="19" customFormat="1" ht="12" hidden="1" customHeight="1" x14ac:dyDescent="0.2">
      <c r="A254" s="144">
        <v>4716650</v>
      </c>
      <c r="B254" s="150" t="s">
        <v>338</v>
      </c>
      <c r="C254" s="150" t="s">
        <v>322</v>
      </c>
      <c r="D254" s="139" t="s">
        <v>39</v>
      </c>
      <c r="E254" s="39">
        <f>дод3!E234</f>
        <v>0</v>
      </c>
      <c r="F254" s="39">
        <f>дод3!F234</f>
        <v>0</v>
      </c>
      <c r="G254" s="39">
        <f>дод3!G234</f>
        <v>0</v>
      </c>
      <c r="H254" s="39">
        <f>дод3!H234</f>
        <v>0</v>
      </c>
      <c r="I254" s="39">
        <f>дод3!I234</f>
        <v>0</v>
      </c>
      <c r="J254" s="39">
        <f>дод3!J234</f>
        <v>0</v>
      </c>
      <c r="K254" s="39">
        <f>дод3!K234</f>
        <v>0</v>
      </c>
      <c r="L254" s="39">
        <f>дод3!L234</f>
        <v>0</v>
      </c>
      <c r="M254" s="39">
        <f>дод3!M234</f>
        <v>0</v>
      </c>
      <c r="N254" s="39">
        <f>дод3!N234</f>
        <v>0</v>
      </c>
      <c r="O254" s="39">
        <f>дод3!O234</f>
        <v>0</v>
      </c>
      <c r="P254" s="145">
        <f>дод3!P234</f>
        <v>0</v>
      </c>
    </row>
    <row r="255" spans="1:16" ht="12.75" hidden="1" customHeight="1" x14ac:dyDescent="0.2">
      <c r="A255" s="144"/>
      <c r="B255" s="125"/>
      <c r="C255" s="180"/>
      <c r="D255" s="61" t="s">
        <v>99</v>
      </c>
      <c r="E255" s="189">
        <v>0</v>
      </c>
      <c r="F255" s="189">
        <v>1</v>
      </c>
      <c r="G255" s="27">
        <v>0</v>
      </c>
      <c r="H255" s="27">
        <v>0</v>
      </c>
      <c r="I255" s="27">
        <v>1</v>
      </c>
      <c r="J255" s="27">
        <v>0</v>
      </c>
      <c r="K255" s="27">
        <v>0</v>
      </c>
      <c r="L255" s="27">
        <v>0</v>
      </c>
      <c r="M255" s="27">
        <v>0</v>
      </c>
      <c r="N255" s="27">
        <v>0</v>
      </c>
      <c r="O255" s="27">
        <v>0</v>
      </c>
      <c r="P255" s="169">
        <v>0</v>
      </c>
    </row>
    <row r="256" spans="1:16" s="19" customFormat="1" x14ac:dyDescent="0.2">
      <c r="A256" s="170">
        <v>7500000</v>
      </c>
      <c r="B256" s="171"/>
      <c r="C256" s="172"/>
      <c r="D256" s="173" t="s">
        <v>341</v>
      </c>
      <c r="E256" s="145">
        <f>дод3!E237</f>
        <v>2821891</v>
      </c>
      <c r="F256" s="145">
        <f>дод3!F237</f>
        <v>2821891</v>
      </c>
      <c r="G256" s="145">
        <f>дод3!G237</f>
        <v>1968320</v>
      </c>
      <c r="H256" s="145">
        <f>дод3!H237</f>
        <v>54200</v>
      </c>
      <c r="I256" s="145">
        <f>дод3!I237</f>
        <v>0</v>
      </c>
      <c r="J256" s="145">
        <f>дод3!J237</f>
        <v>73409</v>
      </c>
      <c r="K256" s="145">
        <f>дод3!K237</f>
        <v>0</v>
      </c>
      <c r="L256" s="145">
        <f>дод3!L237</f>
        <v>0</v>
      </c>
      <c r="M256" s="145">
        <f>дод3!M237</f>
        <v>0</v>
      </c>
      <c r="N256" s="145">
        <f>дод3!N237</f>
        <v>73409</v>
      </c>
      <c r="O256" s="145">
        <f>дод3!O237</f>
        <v>73409</v>
      </c>
      <c r="P256" s="145">
        <f>дод3!P237</f>
        <v>2895300</v>
      </c>
    </row>
    <row r="257" spans="1:16" s="19" customFormat="1" x14ac:dyDescent="0.2">
      <c r="A257" s="155">
        <v>7510000</v>
      </c>
      <c r="B257" s="160"/>
      <c r="C257" s="172"/>
      <c r="D257" s="154" t="s">
        <v>341</v>
      </c>
      <c r="E257" s="145">
        <f t="shared" ref="E257:P257" si="43">E256</f>
        <v>2821891</v>
      </c>
      <c r="F257" s="145">
        <f t="shared" si="43"/>
        <v>2821891</v>
      </c>
      <c r="G257" s="145">
        <f t="shared" si="43"/>
        <v>1968320</v>
      </c>
      <c r="H257" s="145">
        <f t="shared" si="43"/>
        <v>54200</v>
      </c>
      <c r="I257" s="145">
        <f t="shared" si="43"/>
        <v>0</v>
      </c>
      <c r="J257" s="145">
        <f t="shared" si="43"/>
        <v>73409</v>
      </c>
      <c r="K257" s="145">
        <f t="shared" si="43"/>
        <v>0</v>
      </c>
      <c r="L257" s="145">
        <f t="shared" si="43"/>
        <v>0</v>
      </c>
      <c r="M257" s="145">
        <f t="shared" si="43"/>
        <v>0</v>
      </c>
      <c r="N257" s="145">
        <f t="shared" si="43"/>
        <v>73409</v>
      </c>
      <c r="O257" s="145">
        <f t="shared" si="43"/>
        <v>73409</v>
      </c>
      <c r="P257" s="145">
        <f t="shared" si="43"/>
        <v>2895300</v>
      </c>
    </row>
    <row r="258" spans="1:16" s="19" customFormat="1" ht="15.75" customHeight="1" x14ac:dyDescent="0.2">
      <c r="A258" s="155">
        <v>7510180</v>
      </c>
      <c r="B258" s="160" t="s">
        <v>69</v>
      </c>
      <c r="C258" s="127" t="s">
        <v>70</v>
      </c>
      <c r="D258" s="168" t="s">
        <v>43</v>
      </c>
      <c r="E258" s="39">
        <f t="shared" ref="E258:P258" si="44">E256</f>
        <v>2821891</v>
      </c>
      <c r="F258" s="39">
        <f t="shared" si="44"/>
        <v>2821891</v>
      </c>
      <c r="G258" s="39">
        <f t="shared" si="44"/>
        <v>1968320</v>
      </c>
      <c r="H258" s="39">
        <f t="shared" si="44"/>
        <v>54200</v>
      </c>
      <c r="I258" s="39">
        <f t="shared" si="44"/>
        <v>0</v>
      </c>
      <c r="J258" s="39">
        <f t="shared" si="44"/>
        <v>73409</v>
      </c>
      <c r="K258" s="39">
        <f t="shared" si="44"/>
        <v>0</v>
      </c>
      <c r="L258" s="39">
        <f t="shared" si="44"/>
        <v>0</v>
      </c>
      <c r="M258" s="39">
        <f t="shared" si="44"/>
        <v>0</v>
      </c>
      <c r="N258" s="39">
        <f t="shared" si="44"/>
        <v>73409</v>
      </c>
      <c r="O258" s="39">
        <f t="shared" si="44"/>
        <v>73409</v>
      </c>
      <c r="P258" s="145">
        <f t="shared" si="44"/>
        <v>2895300</v>
      </c>
    </row>
    <row r="259" spans="1:16" s="19" customFormat="1" ht="12.75" hidden="1" customHeight="1" x14ac:dyDescent="0.2">
      <c r="A259" s="155"/>
      <c r="B259" s="160"/>
      <c r="C259" s="127" t="s">
        <v>342</v>
      </c>
      <c r="D259" s="168" t="s">
        <v>343</v>
      </c>
      <c r="E259" s="39"/>
      <c r="F259" s="39"/>
      <c r="G259" s="39"/>
      <c r="H259" s="39"/>
      <c r="I259" s="39"/>
      <c r="J259" s="49">
        <v>0</v>
      </c>
      <c r="K259" s="49">
        <v>0</v>
      </c>
      <c r="L259" s="49">
        <v>0</v>
      </c>
      <c r="M259" s="49">
        <v>0</v>
      </c>
      <c r="N259" s="49">
        <v>0</v>
      </c>
      <c r="O259" s="49">
        <v>0</v>
      </c>
      <c r="P259" s="49">
        <v>0</v>
      </c>
    </row>
    <row r="260" spans="1:16" s="19" customFormat="1" ht="18" customHeight="1" x14ac:dyDescent="0.2">
      <c r="A260" s="155"/>
      <c r="B260" s="160"/>
      <c r="C260" s="172"/>
      <c r="D260" s="173" t="s">
        <v>341</v>
      </c>
      <c r="E260" s="145">
        <f>дод3!E240</f>
        <v>2135500</v>
      </c>
      <c r="F260" s="145">
        <f>дод3!F240</f>
        <v>1157000</v>
      </c>
      <c r="G260" s="145">
        <f>дод3!G240</f>
        <v>0</v>
      </c>
      <c r="H260" s="145">
        <f>дод3!H240</f>
        <v>0</v>
      </c>
      <c r="I260" s="145">
        <f>дод3!I240</f>
        <v>0</v>
      </c>
      <c r="J260" s="145">
        <f>дод3!J240</f>
        <v>3027615</v>
      </c>
      <c r="K260" s="145">
        <f>дод3!K240</f>
        <v>0</v>
      </c>
      <c r="L260" s="145">
        <f>дод3!L240</f>
        <v>0</v>
      </c>
      <c r="M260" s="145">
        <f>дод3!M240</f>
        <v>0</v>
      </c>
      <c r="N260" s="145">
        <f>дод3!N240</f>
        <v>3027615</v>
      </c>
      <c r="O260" s="145">
        <f>дод3!O240</f>
        <v>3027615</v>
      </c>
      <c r="P260" s="145">
        <f>дод3!P240</f>
        <v>2135500</v>
      </c>
    </row>
    <row r="261" spans="1:16" s="19" customFormat="1" ht="22.5" x14ac:dyDescent="0.2">
      <c r="A261" s="155">
        <v>7618800</v>
      </c>
      <c r="B261" s="160" t="s">
        <v>348</v>
      </c>
      <c r="C261" s="127" t="s">
        <v>453</v>
      </c>
      <c r="D261" s="128" t="s">
        <v>345</v>
      </c>
      <c r="E261" s="145">
        <f>дод3!E241</f>
        <v>0</v>
      </c>
      <c r="F261" s="39">
        <f>дод3!F241</f>
        <v>0</v>
      </c>
      <c r="G261" s="39">
        <f>дод3!G241</f>
        <v>0</v>
      </c>
      <c r="H261" s="39">
        <f>дод3!H241</f>
        <v>0</v>
      </c>
      <c r="I261" s="39">
        <f>дод3!I241</f>
        <v>0</v>
      </c>
      <c r="J261" s="145">
        <f>дод3!J241</f>
        <v>3027615</v>
      </c>
      <c r="K261" s="39">
        <f>дод3!K241</f>
        <v>0</v>
      </c>
      <c r="L261" s="39">
        <f>дод3!L241</f>
        <v>0</v>
      </c>
      <c r="M261" s="39">
        <f>дод3!M241</f>
        <v>0</v>
      </c>
      <c r="N261" s="39">
        <f>дод3!N241</f>
        <v>3027615</v>
      </c>
      <c r="O261" s="39">
        <f>дод3!O241</f>
        <v>3027615</v>
      </c>
      <c r="P261" s="145">
        <f>дод3!P241</f>
        <v>3027615</v>
      </c>
    </row>
    <row r="262" spans="1:16" s="19" customFormat="1" ht="22.5" x14ac:dyDescent="0.2">
      <c r="A262" s="155">
        <v>7618370</v>
      </c>
      <c r="B262" s="160" t="s">
        <v>452</v>
      </c>
      <c r="C262" s="127" t="s">
        <v>453</v>
      </c>
      <c r="D262" s="128" t="s">
        <v>346</v>
      </c>
      <c r="E262" s="145">
        <f>дод3!E242</f>
        <v>1157000</v>
      </c>
      <c r="F262" s="39">
        <f>дод3!F242</f>
        <v>1157000</v>
      </c>
      <c r="G262" s="39">
        <f>дод3!G242</f>
        <v>0</v>
      </c>
      <c r="H262" s="39">
        <f>дод3!H242</f>
        <v>0</v>
      </c>
      <c r="I262" s="39">
        <f>дод3!I242</f>
        <v>0</v>
      </c>
      <c r="J262" s="145">
        <f>дод3!J242</f>
        <v>0</v>
      </c>
      <c r="K262" s="39">
        <f>дод3!K242</f>
        <v>0</v>
      </c>
      <c r="L262" s="39">
        <f>дод3!L242</f>
        <v>0</v>
      </c>
      <c r="M262" s="39">
        <f>дод3!M242</f>
        <v>0</v>
      </c>
      <c r="N262" s="39">
        <f>дод3!N242</f>
        <v>0</v>
      </c>
      <c r="O262" s="39">
        <f>дод3!O242</f>
        <v>0</v>
      </c>
      <c r="P262" s="145">
        <f>дод3!P242</f>
        <v>1157000</v>
      </c>
    </row>
    <row r="263" spans="1:16" s="19" customFormat="1" ht="15.75" customHeight="1" x14ac:dyDescent="0.2">
      <c r="A263" s="155">
        <v>7618010</v>
      </c>
      <c r="B263" s="160" t="s">
        <v>44</v>
      </c>
      <c r="C263" s="150" t="s">
        <v>119</v>
      </c>
      <c r="D263" s="156" t="s">
        <v>347</v>
      </c>
      <c r="E263" s="145">
        <f>дод3!E243</f>
        <v>978500</v>
      </c>
      <c r="F263" s="39">
        <f>дод3!F243</f>
        <v>0</v>
      </c>
      <c r="G263" s="39">
        <f>дод3!G243</f>
        <v>0</v>
      </c>
      <c r="H263" s="39">
        <f>дод3!H243</f>
        <v>0</v>
      </c>
      <c r="I263" s="39">
        <f>дод3!I243</f>
        <v>0</v>
      </c>
      <c r="J263" s="145">
        <f>дод3!J243</f>
        <v>0</v>
      </c>
      <c r="K263" s="39">
        <f>дод3!K243</f>
        <v>0</v>
      </c>
      <c r="L263" s="39">
        <f>дод3!L243</f>
        <v>0</v>
      </c>
      <c r="M263" s="39">
        <f>дод3!M243</f>
        <v>0</v>
      </c>
      <c r="N263" s="39">
        <f>дод3!N243</f>
        <v>0</v>
      </c>
      <c r="O263" s="39">
        <f>дод3!O243</f>
        <v>0</v>
      </c>
      <c r="P263" s="145">
        <f>дод3!P243</f>
        <v>978500</v>
      </c>
    </row>
    <row r="264" spans="1:16" ht="12" hidden="1" customHeight="1" x14ac:dyDescent="0.2">
      <c r="A264" s="190" t="s">
        <v>45</v>
      </c>
      <c r="B264" s="185"/>
      <c r="C264" s="191" t="s">
        <v>348</v>
      </c>
      <c r="D264" s="192" t="str">
        <f>дод3!D244</f>
        <v>Інші субвенції</v>
      </c>
      <c r="E264" s="193">
        <v>0</v>
      </c>
      <c r="F264" s="193">
        <v>1</v>
      </c>
      <c r="G264" s="193">
        <v>0</v>
      </c>
      <c r="H264" s="193">
        <v>0</v>
      </c>
      <c r="I264" s="193">
        <v>1</v>
      </c>
      <c r="J264" s="193">
        <v>0</v>
      </c>
      <c r="K264" s="193">
        <v>0</v>
      </c>
      <c r="L264" s="193">
        <v>0</v>
      </c>
      <c r="M264" s="193">
        <v>0</v>
      </c>
      <c r="N264" s="193">
        <v>0</v>
      </c>
      <c r="O264" s="193">
        <v>0</v>
      </c>
      <c r="P264" s="194">
        <v>0</v>
      </c>
    </row>
    <row r="265" spans="1:16" x14ac:dyDescent="0.2">
      <c r="A265" s="195"/>
      <c r="B265" s="196"/>
      <c r="C265" s="197"/>
      <c r="D265" s="198" t="s">
        <v>350</v>
      </c>
      <c r="E265" s="199">
        <f>дод3!E245</f>
        <v>832658541</v>
      </c>
      <c r="F265" s="199">
        <f>дод3!F245</f>
        <v>831680041</v>
      </c>
      <c r="G265" s="199">
        <f>дод3!G245</f>
        <v>286746289</v>
      </c>
      <c r="H265" s="199">
        <f>дод3!H245</f>
        <v>56842928</v>
      </c>
      <c r="I265" s="199">
        <f>дод3!I245</f>
        <v>0</v>
      </c>
      <c r="J265" s="199">
        <f>дод3!J245</f>
        <v>119684265</v>
      </c>
      <c r="K265" s="199">
        <f>дод3!K245</f>
        <v>19700825</v>
      </c>
      <c r="L265" s="199">
        <f>дод3!L245</f>
        <v>4473100</v>
      </c>
      <c r="M265" s="199">
        <f>дод3!M245</f>
        <v>1535529</v>
      </c>
      <c r="N265" s="199">
        <f>дод3!N245</f>
        <v>99983440</v>
      </c>
      <c r="O265" s="199">
        <f>дод3!O245</f>
        <v>99571466</v>
      </c>
      <c r="P265" s="199">
        <f>дод3!P245</f>
        <v>952342806</v>
      </c>
    </row>
    <row r="267" spans="1:16" ht="12.6" customHeight="1" x14ac:dyDescent="0.2">
      <c r="D267" s="110" t="s">
        <v>307</v>
      </c>
      <c r="E267" s="110"/>
      <c r="F267" s="110"/>
      <c r="G267" s="110"/>
      <c r="H267" s="110"/>
      <c r="I267" s="110"/>
      <c r="J267" s="110"/>
      <c r="N267" s="110" t="s">
        <v>46</v>
      </c>
    </row>
    <row r="268" spans="1:16" ht="22.9" customHeight="1" x14ac:dyDescent="0.2">
      <c r="D268" s="111" t="s">
        <v>306</v>
      </c>
      <c r="N268" t="s">
        <v>352</v>
      </c>
    </row>
    <row r="269" spans="1:16" hidden="1" x14ac:dyDescent="0.2"/>
  </sheetData>
  <sheetProtection selectLockedCells="1" selectUnlockedCells="1"/>
  <mergeCells count="23">
    <mergeCell ref="N2:P2"/>
    <mergeCell ref="C5:P5"/>
    <mergeCell ref="C6:P6"/>
    <mergeCell ref="A9:A12"/>
    <mergeCell ref="B9:B12"/>
    <mergeCell ref="C9:C12"/>
    <mergeCell ref="D9:D12"/>
    <mergeCell ref="E9:I9"/>
    <mergeCell ref="J9:O9"/>
    <mergeCell ref="P9:P12"/>
    <mergeCell ref="G11:G12"/>
    <mergeCell ref="H11:H12"/>
    <mergeCell ref="L11:L12"/>
    <mergeCell ref="E10:E12"/>
    <mergeCell ref="F10:F12"/>
    <mergeCell ref="G10:H10"/>
    <mergeCell ref="I10:I12"/>
    <mergeCell ref="M11:M12"/>
    <mergeCell ref="O11:O12"/>
    <mergeCell ref="K10:K12"/>
    <mergeCell ref="L10:M10"/>
    <mergeCell ref="N10:N12"/>
    <mergeCell ref="J10:J12"/>
  </mergeCells>
  <phoneticPr fontId="35" type="noConversion"/>
  <hyperlinks>
    <hyperlink ref="C36" location="!tnref1" display="0511"/>
    <hyperlink ref="C38" location="!tnref2" display="0133"/>
    <hyperlink ref="D68" location="!tn2" display="Програми і заходи цетрів соціальних служб для сім&quot;ї, дітей та молоді"/>
  </hyperlinks>
  <pageMargins left="0.19685039370078741" right="0.19685039370078741" top="0.47244094488188981" bottom="0.19685039370078741" header="0.51181102362204722" footer="0.51181102362204722"/>
  <pageSetup paperSize="9" scale="45"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дод3</vt:lpstr>
      <vt:lpstr>дод3-1 (2)</vt:lpstr>
      <vt:lpstr>'дод3-1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2017-01-05T16:03:31Z</cp:lastPrinted>
  <dcterms:created xsi:type="dcterms:W3CDTF">2016-02-15T14:53:30Z</dcterms:created>
  <dcterms:modified xsi:type="dcterms:W3CDTF">2021-11-03T13:08:13Z</dcterms:modified>
</cp:coreProperties>
</file>